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825" windowWidth="8550" windowHeight="6135" activeTab="0"/>
  </bookViews>
  <sheets>
    <sheet name="Read_me" sheetId="1" r:id="rId1"/>
    <sheet name="riaa_curve" sheetId="2" r:id="rId2"/>
    <sheet name="active1" sheetId="3" r:id="rId3"/>
    <sheet name="active2" sheetId="4" r:id="rId4"/>
    <sheet name="allactive" sheetId="5" r:id="rId5"/>
  </sheets>
  <externalReferences>
    <externalReference r:id="rId8"/>
  </externalReferences>
  <definedNames>
    <definedName name="cm_scratch_tbl">#REF!</definedName>
    <definedName name="jerry_ss_v1_12ax7">"$"</definedName>
    <definedName name="Ruit">'riaa_curve'!$B$1</definedName>
    <definedName name="scratch_remco_green">"$"</definedName>
    <definedName name="tweety_ss_upgrade_12ax7">"$"</definedName>
    <definedName name="zurlinde_ss_v1_12ax7">"$"</definedName>
  </definedNames>
  <calcPr fullCalcOnLoad="1"/>
</workbook>
</file>

<file path=xl/sharedStrings.xml><?xml version="1.0" encoding="utf-8"?>
<sst xmlns="http://schemas.openxmlformats.org/spreadsheetml/2006/main" count="130" uniqueCount="83">
  <si>
    <t>The sheets allow values for any of the components to be changed and the resulting change can be viewed in the charts.</t>
  </si>
  <si>
    <t>Please be aware that I used this program solely for my own use and I'n not claiming at all that the formules used in this sheet are correct.</t>
  </si>
  <si>
    <t>However, when comparing the output of these calculations with SuperSPICE output, there is sufficient ground to believe the calculated</t>
  </si>
  <si>
    <t>Values are within 0.3 dB of the simulated values. Limitations are: The use of coupling capacitors is difficult to model since some may</t>
  </si>
  <si>
    <t>Be in the signal path further on in the design (limit low freqs). The influence of capacity of wiring etc. influences high freqs (use miller cap to model).</t>
  </si>
  <si>
    <t>In each Sheet, The blue cells are the one that need to be filled out with the correct values.</t>
  </si>
  <si>
    <t>The Red cells are used in the calculations and should not be modified by the user.</t>
  </si>
  <si>
    <t>Notes</t>
  </si>
  <si>
    <t>The Miller Capacity of the output stage is not itself included in the calculations yet. Instead, Cmiller is added to C2 and these are used together.</t>
  </si>
  <si>
    <t>The grid resistor of the output stage is not used yet in the calculations. We expect it's influence to be minimal anyway.</t>
  </si>
  <si>
    <t>The audiocapacitors between input/output stage and in the output are combined in one serial value for serial capacitance in the signal path.</t>
  </si>
  <si>
    <t xml:space="preserve">The value of Ri-out, the output impedance of the input stage is taken from another sheet but but could also be calculated depending on the </t>
  </si>
  <si>
    <t>Input circuit and the tubes used.</t>
  </si>
  <si>
    <t>Maarten</t>
  </si>
  <si>
    <t>RIAA curve berekening voor 20-20000Hz</t>
  </si>
  <si>
    <t>0dB point reference</t>
  </si>
  <si>
    <t>Overdrachtsfunctie</t>
  </si>
  <si>
    <t>PhonoClone</t>
  </si>
  <si>
    <t>DO NOT CHANGE RED VALS</t>
  </si>
  <si>
    <t>Ckoppel 1</t>
  </si>
  <si>
    <t>Vin</t>
  </si>
  <si>
    <t>C koppel</t>
  </si>
  <si>
    <t>F</t>
  </si>
  <si>
    <t>F</t>
  </si>
  <si>
    <t>R-out1</t>
  </si>
  <si>
    <t>Ohm</t>
  </si>
  <si>
    <t>Ohm</t>
  </si>
  <si>
    <t>Ohm</t>
  </si>
  <si>
    <t>Ohm</t>
  </si>
  <si>
    <t>Corrected for 1kHz</t>
  </si>
  <si>
    <t>Norm</t>
  </si>
  <si>
    <t>Diff Riaa for</t>
  </si>
  <si>
    <t>Freq (Hz)</t>
  </si>
  <si>
    <t>w</t>
  </si>
  <si>
    <t>Z reel teller</t>
  </si>
  <si>
    <t>Z ima teller</t>
  </si>
  <si>
    <t>Z real noem</t>
  </si>
  <si>
    <t>Z ima noem</t>
  </si>
  <si>
    <t>¦Z teller¦</t>
  </si>
  <si>
    <t>¦Z noem¦</t>
  </si>
  <si>
    <t>DB teller</t>
  </si>
  <si>
    <t>DB noemer</t>
  </si>
  <si>
    <t>Results (dB)</t>
  </si>
  <si>
    <t>RIAA dB</t>
  </si>
  <si>
    <t>Freq</t>
  </si>
  <si>
    <t>Results active</t>
  </si>
  <si>
    <t>RIAA corrected</t>
  </si>
  <si>
    <t>Enhanced</t>
  </si>
  <si>
    <t>Freq (X-axis)</t>
  </si>
  <si>
    <t>T3-T1-T2</t>
  </si>
  <si>
    <t>T3+T4-T1-T2</t>
  </si>
  <si>
    <t>RIAA db</t>
  </si>
  <si>
    <t>ERIAA db</t>
  </si>
  <si>
    <t>R0 (gnd 1)</t>
  </si>
  <si>
    <t>R1 (feedb1)</t>
  </si>
  <si>
    <t>R2 (feedb 2)</t>
  </si>
  <si>
    <t>C1 (feedb 1)</t>
  </si>
  <si>
    <t>C0 (gnd 1)</t>
  </si>
  <si>
    <t>eRIAA</t>
  </si>
  <si>
    <t>*Rout is added to R2</t>
  </si>
  <si>
    <t>Pole T1</t>
  </si>
  <si>
    <t>Pole T2</t>
  </si>
  <si>
    <t>Zero T3</t>
  </si>
  <si>
    <t>Zero T4</t>
  </si>
  <si>
    <t>lookup</t>
  </si>
  <si>
    <t>Total Gain:</t>
  </si>
  <si>
    <t>@1kHz</t>
  </si>
  <si>
    <t>Ri</t>
  </si>
  <si>
    <t>R2 (feedb2)</t>
  </si>
  <si>
    <t>R3 inp</t>
  </si>
  <si>
    <t>R5 (feedb 2)</t>
  </si>
  <si>
    <t>R1*C1</t>
  </si>
  <si>
    <t>R2=R1/9</t>
  </si>
  <si>
    <t>eRIAA Active Inverted</t>
  </si>
  <si>
    <t>RIAA active Inverted</t>
  </si>
  <si>
    <t>Results Active2</t>
  </si>
  <si>
    <t>C2 (feedb 2)</t>
  </si>
  <si>
    <t>R4 (feedb2)</t>
  </si>
  <si>
    <t>This program uses calculations to calculate a Active RIAA correction Filter (see schema below)</t>
  </si>
  <si>
    <t>*Rout is added to R5</t>
  </si>
  <si>
    <t>Active 2</t>
  </si>
  <si>
    <t>Active 1</t>
  </si>
  <si>
    <t>The RIAA filters calculated are a 2-stage active filtering using opamps as in PhonoCard project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</si>
</sst>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E+000"/>
    <numFmt numFmtId="181" formatCode="mm/dd/yy"/>
    <numFmt numFmtId="182" formatCode="0.000"/>
    <numFmt numFmtId="183" formatCode="#,##0.0000"/>
    <numFmt numFmtId="184" formatCode="0.0000E+00"/>
    <numFmt numFmtId="185" formatCode="#,##0.000"/>
    <numFmt numFmtId="186" formatCode="#,###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"/>
    <numFmt numFmtId="191" formatCode="0.000E+00"/>
  </numFmts>
  <fonts count="31">
    <font>
      <sz val="10"/>
      <name val="Arial"/>
      <family val="0"/>
    </font>
    <font>
      <b/>
      <sz val="12"/>
      <color indexed="8"/>
      <name val="Albany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7.05"/>
      <name val="Albany"/>
      <family val="2"/>
    </font>
    <font>
      <sz val="8.15"/>
      <name val="Albany"/>
      <family val="2"/>
    </font>
    <font>
      <sz val="10"/>
      <name val="Albany"/>
      <family val="2"/>
    </font>
    <font>
      <sz val="6.55"/>
      <name val="Albany"/>
      <family val="2"/>
    </font>
    <font>
      <sz val="14.6"/>
      <name val="Albany"/>
      <family val="2"/>
    </font>
    <font>
      <sz val="8.85"/>
      <name val="Albany"/>
      <family val="2"/>
    </font>
    <font>
      <sz val="7.3"/>
      <name val="Albany"/>
      <family val="2"/>
    </font>
    <font>
      <sz val="7"/>
      <name val="Albany"/>
      <family val="2"/>
    </font>
    <font>
      <b/>
      <sz val="10"/>
      <color indexed="14"/>
      <name val="Albany"/>
      <family val="2"/>
    </font>
    <font>
      <sz val="10"/>
      <color indexed="14"/>
      <name val="Albany"/>
      <family val="2"/>
    </font>
    <font>
      <b/>
      <sz val="10"/>
      <color indexed="9"/>
      <name val="Albany"/>
      <family val="2"/>
    </font>
    <font>
      <b/>
      <sz val="10"/>
      <name val="Arial"/>
      <family val="2"/>
    </font>
    <font>
      <sz val="10.5"/>
      <name val="Arial"/>
      <family val="0"/>
    </font>
    <font>
      <sz val="11.25"/>
      <name val="Arial"/>
      <family val="0"/>
    </font>
    <font>
      <sz val="10.75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8.6"/>
      <color indexed="8"/>
      <name val="Albany"/>
      <family val="2"/>
    </font>
    <font>
      <b/>
      <i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Alignment="1">
      <alignment/>
    </xf>
    <xf numFmtId="180" fontId="2" fillId="0" borderId="0" xfId="0" applyAlignment="1">
      <alignment/>
    </xf>
    <xf numFmtId="0" fontId="3" fillId="0" borderId="0" xfId="0" applyAlignment="1">
      <alignment/>
    </xf>
    <xf numFmtId="181" fontId="2" fillId="0" borderId="0" xfId="0" applyAlignment="1">
      <alignment/>
    </xf>
    <xf numFmtId="1" fontId="4" fillId="0" borderId="0" xfId="0" applyAlignment="1">
      <alignment/>
    </xf>
    <xf numFmtId="0" fontId="5" fillId="0" borderId="0" xfId="0" applyAlignment="1">
      <alignment/>
    </xf>
    <xf numFmtId="1" fontId="5" fillId="0" borderId="0" xfId="0" applyAlignment="1">
      <alignment/>
    </xf>
    <xf numFmtId="1" fontId="4" fillId="0" borderId="0" xfId="0" applyAlignment="1">
      <alignment/>
    </xf>
    <xf numFmtId="1" fontId="2" fillId="0" borderId="0" xfId="0" applyAlignment="1">
      <alignment/>
    </xf>
    <xf numFmtId="0" fontId="0" fillId="0" borderId="0" xfId="0" applyAlignment="1">
      <alignment/>
    </xf>
    <xf numFmtId="183" fontId="2" fillId="0" borderId="0" xfId="0" applyAlignment="1">
      <alignment/>
    </xf>
    <xf numFmtId="184" fontId="2" fillId="0" borderId="0" xfId="0" applyAlignment="1">
      <alignment/>
    </xf>
    <xf numFmtId="185" fontId="2" fillId="0" borderId="0" xfId="0" applyAlignment="1">
      <alignment/>
    </xf>
    <xf numFmtId="183" fontId="14" fillId="0" borderId="0" xfId="0" applyAlignment="1">
      <alignment/>
    </xf>
    <xf numFmtId="0" fontId="15" fillId="0" borderId="0" xfId="0" applyAlignment="1">
      <alignment/>
    </xf>
    <xf numFmtId="180" fontId="16" fillId="0" borderId="0" xfId="0" applyAlignment="1">
      <alignment/>
    </xf>
    <xf numFmtId="180" fontId="14" fillId="0" borderId="0" xfId="0" applyAlignment="1">
      <alignment/>
    </xf>
    <xf numFmtId="0" fontId="16" fillId="0" borderId="0" xfId="0" applyAlignment="1">
      <alignment/>
    </xf>
    <xf numFmtId="1" fontId="16" fillId="0" borderId="0" xfId="0" applyAlignment="1">
      <alignment/>
    </xf>
    <xf numFmtId="0" fontId="14" fillId="0" borderId="0" xfId="0" applyAlignment="1">
      <alignment/>
    </xf>
    <xf numFmtId="4" fontId="2" fillId="0" borderId="0" xfId="0" applyAlignment="1">
      <alignment/>
    </xf>
    <xf numFmtId="4" fontId="3" fillId="0" borderId="0" xfId="0" applyAlignment="1">
      <alignment/>
    </xf>
    <xf numFmtId="186" fontId="2" fillId="0" borderId="0" xfId="0" applyAlignment="1">
      <alignment/>
    </xf>
    <xf numFmtId="185" fontId="3" fillId="0" borderId="0" xfId="0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7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14" fillId="0" borderId="0" xfId="0" applyNumberFormat="1" applyAlignment="1">
      <alignment/>
    </xf>
    <xf numFmtId="190" fontId="14" fillId="0" borderId="0" xfId="0" applyNumberFormat="1" applyAlignment="1">
      <alignment/>
    </xf>
    <xf numFmtId="1" fontId="16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17" fillId="0" borderId="0" xfId="0" applyFont="1" applyAlignment="1">
      <alignment/>
    </xf>
    <xf numFmtId="3" fontId="26" fillId="0" borderId="0" xfId="0" applyAlignment="1">
      <alignment/>
    </xf>
    <xf numFmtId="3" fontId="27" fillId="0" borderId="0" xfId="0" applyFont="1" applyAlignment="1">
      <alignment/>
    </xf>
    <xf numFmtId="183" fontId="15" fillId="0" borderId="0" xfId="0" applyFont="1" applyAlignment="1">
      <alignment/>
    </xf>
    <xf numFmtId="0" fontId="27" fillId="0" borderId="0" xfId="0" applyFont="1" applyAlignment="1">
      <alignment/>
    </xf>
    <xf numFmtId="11" fontId="2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7" fillId="0" borderId="0" xfId="0" applyFont="1" applyFill="1" applyBorder="1" applyAlignment="1" quotePrefix="1">
      <alignment/>
    </xf>
    <xf numFmtId="191" fontId="2" fillId="0" borderId="0" xfId="0" applyNumberFormat="1" applyAlignment="1">
      <alignment/>
    </xf>
    <xf numFmtId="191" fontId="0" fillId="0" borderId="0" xfId="0" applyNumberFormat="1" applyAlignment="1">
      <alignment/>
    </xf>
    <xf numFmtId="11" fontId="16" fillId="0" borderId="0" xfId="0" applyNumberFormat="1" applyAlignment="1">
      <alignment/>
    </xf>
    <xf numFmtId="4" fontId="2" fillId="0" borderId="0" xfId="0" applyFont="1" applyAlignment="1">
      <alignment/>
    </xf>
    <xf numFmtId="2" fontId="2" fillId="0" borderId="0" xfId="0" applyNumberFormat="1" applyAlignment="1">
      <alignment/>
    </xf>
    <xf numFmtId="1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90" fontId="2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B8FF"/>
      <rgbColor rgb="00993366"/>
      <rgbColor rgb="009999FF"/>
      <rgbColor rgb="00D9D9D9"/>
      <rgbColor rgb="00FF0000"/>
      <rgbColor rgb="00FFFF66"/>
      <rgbColor rgb="00FFFFCC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60" b="0" i="0" u="none" baseline="0">
                <a:solidFill>
                  <a:srgbClr val="000000"/>
                </a:solidFill>
              </a:rPr>
              <a:t>RIAA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04"/>
          <c:w val="0.940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riaa_curve!$G$20</c:f>
              <c:strCache>
                <c:ptCount val="1"/>
                <c:pt idx="0">
                  <c:v>ERIAA db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riaa_curve!$A$21:$A$163</c:f>
              <c:numCache/>
            </c:numRef>
          </c:cat>
          <c:val>
            <c:numRef>
              <c:f>riaa_curve!$G$21:$G$163</c:f>
              <c:numCache/>
            </c:numRef>
          </c:val>
          <c:smooth val="0"/>
        </c:ser>
        <c:ser>
          <c:idx val="1"/>
          <c:order val="1"/>
          <c:tx>
            <c:strRef>
              <c:f>riaa_curve!$F$20</c:f>
              <c:strCache>
                <c:ptCount val="1"/>
                <c:pt idx="0">
                  <c:v>RIAA db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riaa_curve!$A$21:$A$163</c:f>
              <c:numCache/>
            </c:numRef>
          </c:cat>
          <c:val>
            <c:numRef>
              <c:f>riaa_curve!$F$21:$F$163</c:f>
              <c:numCache/>
            </c:numRef>
          </c:val>
          <c:smooth val="0"/>
        </c:ser>
        <c:marker val="1"/>
        <c:axId val="1327348"/>
        <c:axId val="38493093"/>
      </c:lineChart>
      <c:catAx>
        <c:axId val="132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15" b="0" i="0" u="none" baseline="0">
                <a:solidFill>
                  <a:srgbClr val="000000"/>
                </a:solidFill>
              </a:defRPr>
            </a:pPr>
          </a:p>
        </c:txPr>
        <c:crossAx val="38493093"/>
        <c:crossesAt val="0"/>
        <c:auto val="1"/>
        <c:lblOffset val="100"/>
        <c:noMultiLvlLbl val="0"/>
      </c:catAx>
      <c:valAx>
        <c:axId val="3849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15" b="0" i="0" u="none" baseline="0">
                <a:solidFill>
                  <a:srgbClr val="000000"/>
                </a:solidFill>
              </a:defRPr>
            </a:pPr>
          </a:p>
        </c:txPr>
        <c:crossAx val="132734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2362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"/>
          <c:w val="0.978"/>
          <c:h val="0.94775"/>
        </c:manualLayout>
      </c:layout>
      <c:lineChart>
        <c:grouping val="standard"/>
        <c:varyColors val="0"/>
        <c:ser>
          <c:idx val="2"/>
          <c:order val="0"/>
          <c:tx>
            <c:strRef>
              <c:f>allactive!$E$20</c:f>
              <c:strCache>
                <c:ptCount val="1"/>
                <c:pt idx="0">
                  <c:v>eRIAA Active Inverted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allactive!$A$21:$A$162</c:f>
              <c:numCache>
                <c:ptCount val="142"/>
                <c:pt idx="0">
                  <c:v>5</c:v>
                </c:pt>
                <c:pt idx="1">
                  <c:v>5.35886731268146</c:v>
                </c:pt>
                <c:pt idx="2">
                  <c:v>5.74349177498517</c:v>
                </c:pt>
                <c:pt idx="3">
                  <c:v>6.15572206672458</c:v>
                </c:pt>
                <c:pt idx="4">
                  <c:v>6.59753955386447</c:v>
                </c:pt>
                <c:pt idx="5">
                  <c:v>7.07106781186547</c:v>
                </c:pt>
                <c:pt idx="6">
                  <c:v>7.57858283255198</c:v>
                </c:pt>
                <c:pt idx="7">
                  <c:v>8.12252396356235</c:v>
                </c:pt>
                <c:pt idx="8">
                  <c:v>8.70550563296123</c:v>
                </c:pt>
                <c:pt idx="9">
                  <c:v>9.33032991536807</c:v>
                </c:pt>
                <c:pt idx="10">
                  <c:v>9.99999999999999</c:v>
                </c:pt>
                <c:pt idx="11">
                  <c:v>10.7177346253629</c:v>
                </c:pt>
                <c:pt idx="12">
                  <c:v>11.4869835499703</c:v>
                </c:pt>
                <c:pt idx="13">
                  <c:v>12.3114441334491</c:v>
                </c:pt>
                <c:pt idx="14">
                  <c:v>13.1950791077289</c:v>
                </c:pt>
                <c:pt idx="15">
                  <c:v>14.1421356237309</c:v>
                </c:pt>
                <c:pt idx="16">
                  <c:v>15.1571656651039</c:v>
                </c:pt>
                <c:pt idx="17">
                  <c:v>16.2450479271247</c:v>
                </c:pt>
                <c:pt idx="18">
                  <c:v>17.4110112659224</c:v>
                </c:pt>
                <c:pt idx="19">
                  <c:v>18.6606598307361</c:v>
                </c:pt>
                <c:pt idx="20">
                  <c:v>19.9999999999999</c:v>
                </c:pt>
                <c:pt idx="21">
                  <c:v>21.4354692507258</c:v>
                </c:pt>
                <c:pt idx="22">
                  <c:v>22.9739670999406</c:v>
                </c:pt>
                <c:pt idx="23">
                  <c:v>24.6228882668983</c:v>
                </c:pt>
                <c:pt idx="24">
                  <c:v>26.3901582154578</c:v>
                </c:pt>
                <c:pt idx="25">
                  <c:v>28.2842712474618</c:v>
                </c:pt>
                <c:pt idx="26">
                  <c:v>30.3143313302079</c:v>
                </c:pt>
                <c:pt idx="27">
                  <c:v>32.4900958542494</c:v>
                </c:pt>
                <c:pt idx="28">
                  <c:v>34.8220225318449</c:v>
                </c:pt>
                <c:pt idx="29">
                  <c:v>37.3213196614722</c:v>
                </c:pt>
                <c:pt idx="30">
                  <c:v>39.9999999999999</c:v>
                </c:pt>
                <c:pt idx="31">
                  <c:v>42.8709385014516</c:v>
                </c:pt>
                <c:pt idx="32">
                  <c:v>45.9479341998813</c:v>
                </c:pt>
                <c:pt idx="33">
                  <c:v>49.2457765337966</c:v>
                </c:pt>
                <c:pt idx="34">
                  <c:v>52.7803164309157</c:v>
                </c:pt>
                <c:pt idx="35">
                  <c:v>56.5685424949237</c:v>
                </c:pt>
                <c:pt idx="36">
                  <c:v>60.6286626604158</c:v>
                </c:pt>
                <c:pt idx="37">
                  <c:v>64.9801917084987</c:v>
                </c:pt>
                <c:pt idx="38">
                  <c:v>69.6440450636898</c:v>
                </c:pt>
                <c:pt idx="39">
                  <c:v>74.6426393229445</c:v>
                </c:pt>
                <c:pt idx="40">
                  <c:v>79.9999999999999</c:v>
                </c:pt>
                <c:pt idx="41">
                  <c:v>85.7418770029033</c:v>
                </c:pt>
                <c:pt idx="42">
                  <c:v>91.8958683997627</c:v>
                </c:pt>
                <c:pt idx="43">
                  <c:v>98.4915530675932</c:v>
                </c:pt>
                <c:pt idx="44">
                  <c:v>105.560632861831</c:v>
                </c:pt>
                <c:pt idx="45">
                  <c:v>113.137084989847</c:v>
                </c:pt>
                <c:pt idx="46">
                  <c:v>121.257325320831</c:v>
                </c:pt>
                <c:pt idx="47">
                  <c:v>129.960383416997</c:v>
                </c:pt>
                <c:pt idx="48">
                  <c:v>139.288090127379</c:v>
                </c:pt>
                <c:pt idx="49">
                  <c:v>149.285278645889</c:v>
                </c:pt>
                <c:pt idx="50">
                  <c:v>159.999999999999</c:v>
                </c:pt>
                <c:pt idx="51">
                  <c:v>171.483754005806</c:v>
                </c:pt>
                <c:pt idx="52">
                  <c:v>183.791736799525</c:v>
                </c:pt>
                <c:pt idx="53">
                  <c:v>196.983106135186</c:v>
                </c:pt>
                <c:pt idx="54">
                  <c:v>211.121265723662</c:v>
                </c:pt>
                <c:pt idx="55">
                  <c:v>226.274169979694</c:v>
                </c:pt>
                <c:pt idx="56">
                  <c:v>242.514650641663</c:v>
                </c:pt>
                <c:pt idx="57">
                  <c:v>259.920766833995</c:v>
                </c:pt>
                <c:pt idx="58">
                  <c:v>278.576180254759</c:v>
                </c:pt>
                <c:pt idx="59">
                  <c:v>298.570557291778</c:v>
                </c:pt>
                <c:pt idx="60">
                  <c:v>319.999999999999</c:v>
                </c:pt>
                <c:pt idx="61">
                  <c:v>342.967508011613</c:v>
                </c:pt>
                <c:pt idx="62">
                  <c:v>367.58347359905</c:v>
                </c:pt>
                <c:pt idx="63">
                  <c:v>393.966212270372</c:v>
                </c:pt>
                <c:pt idx="64">
                  <c:v>422.242531447325</c:v>
                </c:pt>
                <c:pt idx="65">
                  <c:v>452.548339959389</c:v>
                </c:pt>
                <c:pt idx="66">
                  <c:v>485.029301283326</c:v>
                </c:pt>
                <c:pt idx="67">
                  <c:v>519.841533667989</c:v>
                </c:pt>
                <c:pt idx="68">
                  <c:v>557.152360509518</c:v>
                </c:pt>
                <c:pt idx="69">
                  <c:v>597.141114583555</c:v>
                </c:pt>
                <c:pt idx="70">
                  <c:v>639.999999999998</c:v>
                </c:pt>
                <c:pt idx="71">
                  <c:v>685.935016023226</c:v>
                </c:pt>
                <c:pt idx="72">
                  <c:v>735.1669471981</c:v>
                </c:pt>
                <c:pt idx="73">
                  <c:v>787.932424540744</c:v>
                </c:pt>
                <c:pt idx="74">
                  <c:v>844.48506289465</c:v>
                </c:pt>
                <c:pt idx="75">
                  <c:v>905.096679918778</c:v>
                </c:pt>
                <c:pt idx="76">
                  <c:v>970.058602566652</c:v>
                </c:pt>
                <c:pt idx="77">
                  <c:v>1039.68306733597</c:v>
                </c:pt>
                <c:pt idx="78">
                  <c:v>1114.30472101903</c:v>
                </c:pt>
                <c:pt idx="79">
                  <c:v>1194.28222916711</c:v>
                </c:pt>
                <c:pt idx="80">
                  <c:v>1279.99999999999</c:v>
                </c:pt>
                <c:pt idx="81">
                  <c:v>1371.87003204645</c:v>
                </c:pt>
                <c:pt idx="82">
                  <c:v>1470.3338943962</c:v>
                </c:pt>
                <c:pt idx="83">
                  <c:v>1575.86484908148</c:v>
                </c:pt>
                <c:pt idx="84">
                  <c:v>1688.9701257893</c:v>
                </c:pt>
                <c:pt idx="85">
                  <c:v>1810.19335983755</c:v>
                </c:pt>
                <c:pt idx="86">
                  <c:v>1940.1172051333</c:v>
                </c:pt>
                <c:pt idx="87">
                  <c:v>2079.36613467195</c:v>
                </c:pt>
                <c:pt idx="88">
                  <c:v>2228.60944203807</c:v>
                </c:pt>
                <c:pt idx="89">
                  <c:v>2388.56445833422</c:v>
                </c:pt>
                <c:pt idx="90">
                  <c:v>2559.99999999999</c:v>
                </c:pt>
                <c:pt idx="91">
                  <c:v>2743.7400640929</c:v>
                </c:pt>
                <c:pt idx="92">
                  <c:v>2940.6677887924</c:v>
                </c:pt>
                <c:pt idx="93">
                  <c:v>3151.72969816297</c:v>
                </c:pt>
                <c:pt idx="94">
                  <c:v>3377.9402515786</c:v>
                </c:pt>
                <c:pt idx="95">
                  <c:v>3620.38671967511</c:v>
                </c:pt>
                <c:pt idx="96">
                  <c:v>3880.2344102666</c:v>
                </c:pt>
                <c:pt idx="97">
                  <c:v>4158.73226934391</c:v>
                </c:pt>
                <c:pt idx="98">
                  <c:v>4457.21888407614</c:v>
                </c:pt>
                <c:pt idx="99">
                  <c:v>4777.12891666844</c:v>
                </c:pt>
                <c:pt idx="100">
                  <c:v>5119.99999999998</c:v>
                </c:pt>
                <c:pt idx="101">
                  <c:v>5487.4801281858</c:v>
                </c:pt>
                <c:pt idx="102">
                  <c:v>5881.3355775848</c:v>
                </c:pt>
                <c:pt idx="103">
                  <c:v>6303.45939632595</c:v>
                </c:pt>
                <c:pt idx="104">
                  <c:v>6755.8805031572</c:v>
                </c:pt>
                <c:pt idx="105">
                  <c:v>7240.77343935022</c:v>
                </c:pt>
                <c:pt idx="106">
                  <c:v>7760.46882053321</c:v>
                </c:pt>
                <c:pt idx="107">
                  <c:v>8317.46453868782</c:v>
                </c:pt>
                <c:pt idx="108">
                  <c:v>8914.43776815228</c:v>
                </c:pt>
                <c:pt idx="109">
                  <c:v>9554.25783333688</c:v>
                </c:pt>
                <c:pt idx="110">
                  <c:v>10239.9999999999</c:v>
                </c:pt>
                <c:pt idx="111">
                  <c:v>10974.9602563716</c:v>
                </c:pt>
                <c:pt idx="112">
                  <c:v>11762.6711551696</c:v>
                </c:pt>
                <c:pt idx="113">
                  <c:v>12606.9187926519</c:v>
                </c:pt>
                <c:pt idx="114">
                  <c:v>13511.7610063144</c:v>
                </c:pt>
                <c:pt idx="115">
                  <c:v>14481.5468787004</c:v>
                </c:pt>
                <c:pt idx="116">
                  <c:v>15520.9376410664</c:v>
                </c:pt>
                <c:pt idx="117">
                  <c:v>16634.9290773756</c:v>
                </c:pt>
                <c:pt idx="118">
                  <c:v>17828.8755363045</c:v>
                </c:pt>
                <c:pt idx="119">
                  <c:v>19108.5156666737</c:v>
                </c:pt>
                <c:pt idx="120">
                  <c:v>20479.9999999999</c:v>
                </c:pt>
                <c:pt idx="121">
                  <c:v>21949.9205127432</c:v>
                </c:pt>
                <c:pt idx="122">
                  <c:v>23525.3423103392</c:v>
                </c:pt>
                <c:pt idx="123">
                  <c:v>25213.8375853038</c:v>
                </c:pt>
                <c:pt idx="124">
                  <c:v>27023.5220126288</c:v>
                </c:pt>
                <c:pt idx="125">
                  <c:v>28963.0937574009</c:v>
                </c:pt>
                <c:pt idx="126">
                  <c:v>31041.8752821328</c:v>
                </c:pt>
                <c:pt idx="127">
                  <c:v>33269.8581547513</c:v>
                </c:pt>
                <c:pt idx="128">
                  <c:v>35657.7510726091</c:v>
                </c:pt>
                <c:pt idx="129">
                  <c:v>38217.0313333475</c:v>
                </c:pt>
                <c:pt idx="130">
                  <c:v>40959.9999999998</c:v>
                </c:pt>
                <c:pt idx="131">
                  <c:v>43899.8410254864</c:v>
                </c:pt>
                <c:pt idx="132">
                  <c:v>47050.6846206784</c:v>
                </c:pt>
                <c:pt idx="133">
                  <c:v>50427.6751706076</c:v>
                </c:pt>
                <c:pt idx="134">
                  <c:v>54047.0440252576</c:v>
                </c:pt>
                <c:pt idx="135">
                  <c:v>57926.1875148018</c:v>
                </c:pt>
                <c:pt idx="136">
                  <c:v>62083.7505642657</c:v>
                </c:pt>
                <c:pt idx="137">
                  <c:v>66539.7163095026</c:v>
                </c:pt>
                <c:pt idx="138">
                  <c:v>71315.5021452183</c:v>
                </c:pt>
                <c:pt idx="139">
                  <c:v>76434.062666695</c:v>
                </c:pt>
                <c:pt idx="140">
                  <c:v>81919.9999999997</c:v>
                </c:pt>
                <c:pt idx="141">
                  <c:v>87799.6820509729</c:v>
                </c:pt>
              </c:numCache>
            </c:numRef>
          </c:cat>
          <c:val>
            <c:numRef>
              <c:f>allactive!$E$21:$E$162</c:f>
              <c:numCache>
                <c:ptCount val="142"/>
                <c:pt idx="0">
                  <c:v>-0.010491642902508147</c:v>
                </c:pt>
                <c:pt idx="1">
                  <c:v>-0.010538672870367805</c:v>
                </c:pt>
                <c:pt idx="2">
                  <c:v>-0.010592523029096412</c:v>
                </c:pt>
                <c:pt idx="3">
                  <c:v>-0.010654153389367593</c:v>
                </c:pt>
                <c:pt idx="4">
                  <c:v>-0.010724650002202907</c:v>
                </c:pt>
                <c:pt idx="5">
                  <c:v>-0.010805238654825189</c:v>
                </c:pt>
                <c:pt idx="6">
                  <c:v>-0.010897299134981608</c:v>
                </c:pt>
                <c:pt idx="7">
                  <c:v>-0.011002379749733393</c:v>
                </c:pt>
                <c:pt idx="8">
                  <c:v>-0.01112221164206062</c:v>
                </c:pt>
                <c:pt idx="9">
                  <c:v>-0.01125872227063951</c:v>
                </c:pt>
                <c:pt idx="10">
                  <c:v>-0.011414047198769595</c:v>
                </c:pt>
                <c:pt idx="11">
                  <c:v>-0.01159053907392149</c:v>
                </c:pt>
                <c:pt idx="12">
                  <c:v>-0.011790772373103664</c:v>
                </c:pt>
                <c:pt idx="13">
                  <c:v>-0.012017542144882043</c:v>
                </c:pt>
                <c:pt idx="14">
                  <c:v>-0.012273854612111279</c:v>
                </c:pt>
                <c:pt idx="15">
                  <c:v>-0.012562907137350976</c:v>
                </c:pt>
                <c:pt idx="16">
                  <c:v>-0.012888054736905019</c:v>
                </c:pt>
                <c:pt idx="17">
                  <c:v>-0.01325276012225629</c:v>
                </c:pt>
                <c:pt idx="18">
                  <c:v>-0.01366052423220765</c:v>
                </c:pt>
                <c:pt idx="19">
                  <c:v>-0.01411479450102604</c:v>
                </c:pt>
                <c:pt idx="20">
                  <c:v>-0.014618848806691176</c:v>
                </c:pt>
                <c:pt idx="21">
                  <c:v>-0.015175654279950379</c:v>
                </c:pt>
                <c:pt idx="22">
                  <c:v>-0.0157877020286179</c:v>
                </c:pt>
                <c:pt idx="23">
                  <c:v>-0.01645682138091331</c:v>
                </c:pt>
                <c:pt idx="24">
                  <c:v>-0.01718398041442981</c:v>
                </c:pt>
                <c:pt idx="25">
                  <c:v>-0.017969083101469607</c:v>
                </c:pt>
                <c:pt idx="26">
                  <c:v>-0.018810776971804444</c:v>
                </c:pt>
                <c:pt idx="27">
                  <c:v>-0.019706288190604937</c:v>
                </c:pt>
                <c:pt idx="28">
                  <c:v>-0.020651302654549397</c:v>
                </c:pt>
                <c:pt idx="29">
                  <c:v>-0.021639911389399913</c:v>
                </c:pt>
                <c:pt idx="30">
                  <c:v>-0.022664635601003624</c:v>
                </c:pt>
                <c:pt idx="31">
                  <c:v>-0.02371654097969156</c:v>
                </c:pt>
                <c:pt idx="32">
                  <c:v>-0.024785442601512386</c:v>
                </c:pt>
                <c:pt idx="33">
                  <c:v>-0.025860191958479106</c:v>
                </c:pt>
                <c:pt idx="34">
                  <c:v>-0.026929027740251854</c:v>
                </c:pt>
                <c:pt idx="35">
                  <c:v>-0.027979963704687805</c:v>
                </c:pt>
                <c:pt idx="36">
                  <c:v>-0.029001181887551297</c:v>
                </c:pt>
                <c:pt idx="37">
                  <c:v>-0.029981398530878778</c:v>
                </c:pt>
                <c:pt idx="38">
                  <c:v>-0.030910173652159756</c:v>
                </c:pt>
                <c:pt idx="39">
                  <c:v>-0.03177814243507271</c:v>
                </c:pt>
                <c:pt idx="40">
                  <c:v>-0.03257715621749213</c:v>
                </c:pt>
                <c:pt idx="41">
                  <c:v>-0.033300331082791956</c:v>
                </c:pt>
                <c:pt idx="42">
                  <c:v>-0.033942011322622534</c:v>
                </c:pt>
                <c:pt idx="43">
                  <c:v>-0.03449766216517958</c:v>
                </c:pt>
                <c:pt idx="44">
                  <c:v>-0.0349637105767826</c:v>
                </c:pt>
                <c:pt idx="45">
                  <c:v>-0.03533735466086796</c:v>
                </c:pt>
                <c:pt idx="46">
                  <c:v>-0.035616361645978145</c:v>
                </c:pt>
                <c:pt idx="47">
                  <c:v>-0.03579887235419221</c:v>
                </c:pt>
                <c:pt idx="48">
                  <c:v>-0.035883227088021385</c:v>
                </c:pt>
                <c:pt idx="49">
                  <c:v>-0.03586782465922056</c:v>
                </c:pt>
                <c:pt idx="50">
                  <c:v>-0.035751023212526434</c:v>
                </c:pt>
                <c:pt idx="51">
                  <c:v>-0.03553108874790212</c:v>
                </c:pt>
                <c:pt idx="52">
                  <c:v>-0.03520619481159315</c:v>
                </c:pt>
                <c:pt idx="53">
                  <c:v>-0.034774474548697754</c:v>
                </c:pt>
                <c:pt idx="54">
                  <c:v>-0.03423412395717662</c:v>
                </c:pt>
                <c:pt idx="55">
                  <c:v>-0.033583552501951885</c:v>
                </c:pt>
                <c:pt idx="56">
                  <c:v>-0.032821574045797774</c:v>
                </c:pt>
                <c:pt idx="57">
                  <c:v>-0.03194762727164857</c:v>
                </c:pt>
                <c:pt idx="58">
                  <c:v>-0.03096201055150516</c:v>
                </c:pt>
                <c:pt idx="59">
                  <c:v>-0.0298661119547603</c:v>
                </c:pt>
                <c:pt idx="60">
                  <c:v>-0.028662611443252217</c:v>
                </c:pt>
                <c:pt idx="61">
                  <c:v>-0.027355630153579114</c:v>
                </c:pt>
                <c:pt idx="62">
                  <c:v>-0.02595080197225741</c:v>
                </c:pt>
                <c:pt idx="63">
                  <c:v>-0.024455246186136037</c:v>
                </c:pt>
                <c:pt idx="64">
                  <c:v>-0.022877427247564697</c:v>
                </c:pt>
                <c:pt idx="65">
                  <c:v>-0.02122689837847247</c:v>
                </c:pt>
                <c:pt idx="66">
                  <c:v>-0.01951393880180774</c:v>
                </c:pt>
                <c:pt idx="67">
                  <c:v>-0.017749108050281848</c:v>
                </c:pt>
                <c:pt idx="68">
                  <c:v>-0.015942752851458408</c:v>
                </c:pt>
                <c:pt idx="69">
                  <c:v>-0.014104510365342549</c:v>
                </c:pt>
                <c:pt idx="70">
                  <c:v>-0.012242854488590638</c:v>
                </c:pt>
                <c:pt idx="71">
                  <c:v>-0.010364728967807935</c:v>
                </c:pt>
                <c:pt idx="72">
                  <c:v>-0.008475302738276014</c:v>
                </c:pt>
                <c:pt idx="73">
                  <c:v>-0.006577870724598256</c:v>
                </c:pt>
                <c:pt idx="74">
                  <c:v>-0.0046739093041097135</c:v>
                </c:pt>
                <c:pt idx="75">
                  <c:v>-0.00276328172314777</c:v>
                </c:pt>
                <c:pt idx="76">
                  <c:v>-0.0008445764882623052</c:v>
                </c:pt>
                <c:pt idx="77">
                  <c:v>0.0010844480219418529</c:v>
                </c:pt>
                <c:pt idx="78">
                  <c:v>0.0030263465592028638</c:v>
                </c:pt>
                <c:pt idx="79">
                  <c:v>0.004983436043453082</c:v>
                </c:pt>
                <c:pt idx="80">
                  <c:v>0.006957251466637615</c:v>
                </c:pt>
                <c:pt idx="81">
                  <c:v>0.00894804985457398</c:v>
                </c:pt>
                <c:pt idx="82">
                  <c:v>0.01095440162239214</c:v>
                </c:pt>
                <c:pt idx="83">
                  <c:v>0.012972904148085718</c:v>
                </c:pt>
                <c:pt idx="84">
                  <c:v>0.014998044716158176</c:v>
                </c:pt>
                <c:pt idx="85">
                  <c:v>0.01702222895050909</c:v>
                </c:pt>
                <c:pt idx="86">
                  <c:v>0.019035976845586333</c:v>
                </c:pt>
                <c:pt idx="87">
                  <c:v>0.021028272717892094</c:v>
                </c:pt>
                <c:pt idx="88">
                  <c:v>0.02298703979707284</c:v>
                </c:pt>
                <c:pt idx="89">
                  <c:v>0.024899697126613773</c:v>
                </c:pt>
                <c:pt idx="90">
                  <c:v>0.02675374821536991</c:v>
                </c:pt>
                <c:pt idx="91">
                  <c:v>0.028537348988628253</c:v>
                </c:pt>
                <c:pt idx="92">
                  <c:v>0.030239807390302076</c:v>
                </c:pt>
                <c:pt idx="93">
                  <c:v>0.031851977530521935</c:v>
                </c:pt>
                <c:pt idx="94">
                  <c:v>0.033366525544053616</c:v>
                </c:pt>
                <c:pt idx="95">
                  <c:v>0.03477805977740189</c:v>
                </c:pt>
                <c:pt idx="96">
                  <c:v>0.036083132094148596</c:v>
                </c:pt>
                <c:pt idx="97">
                  <c:v>0.037280128114723254</c:v>
                </c:pt>
                <c:pt idx="98">
                  <c:v>0.0383690711159943</c:v>
                </c:pt>
                <c:pt idx="99">
                  <c:v>0.03935136702818198</c:v>
                </c:pt>
                <c:pt idx="100">
                  <c:v>0.040229517097287726</c:v>
                </c:pt>
                <c:pt idx="101">
                  <c:v>0.041006821358436696</c:v>
                </c:pt>
                <c:pt idx="102">
                  <c:v>0.04168709120568792</c:v>
                </c:pt>
                <c:pt idx="103">
                  <c:v>0.04227438405423811</c:v>
                </c:pt>
                <c:pt idx="104">
                  <c:v>0.04277276811680508</c:v>
                </c:pt>
                <c:pt idx="105">
                  <c:v>0.043186121136479017</c:v>
                </c:pt>
                <c:pt idx="106">
                  <c:v>0.043517963741877</c:v>
                </c:pt>
                <c:pt idx="107">
                  <c:v>0.04377132595002564</c:v>
                </c:pt>
                <c:pt idx="108">
                  <c:v>0.04394864413832522</c:v>
                </c:pt>
                <c:pt idx="109">
                  <c:v>0.04405168538199433</c:v>
                </c:pt>
                <c:pt idx="110">
                  <c:v>0.04408149623456836</c:v>
                </c:pt>
                <c:pt idx="111">
                  <c:v>0.04403837364851171</c:v>
                </c:pt>
                <c:pt idx="112">
                  <c:v>0.04392185664394077</c:v>
                </c:pt>
                <c:pt idx="113">
                  <c:v>0.0437307384220702</c:v>
                </c:pt>
                <c:pt idx="114">
                  <c:v>0.043463099763712876</c:v>
                </c:pt>
                <c:pt idx="115">
                  <c:v>0.043116365667742684</c:v>
                </c:pt>
                <c:pt idx="116">
                  <c:v>0.04268738814616313</c:v>
                </c:pt>
                <c:pt idx="117">
                  <c:v>0.042172558780677605</c:v>
                </c:pt>
                <c:pt idx="118">
                  <c:v>0.041567954907797855</c:v>
                </c:pt>
                <c:pt idx="119">
                  <c:v>0.040869522946344716</c:v>
                </c:pt>
                <c:pt idx="120">
                  <c:v>0.04007330122810515</c:v>
                </c:pt>
                <c:pt idx="121">
                  <c:v>0.039175682538846957</c:v>
                </c:pt>
                <c:pt idx="122">
                  <c:v>0.038173713294817446</c:v>
                </c:pt>
                <c:pt idx="123">
                  <c:v>0.03706542184675499</c:v>
                </c:pt>
                <c:pt idx="124">
                  <c:v>0.03585016298926291</c:v>
                </c:pt>
                <c:pt idx="125">
                  <c:v>0.03452895979762616</c:v>
                </c:pt>
                <c:pt idx="126">
                  <c:v>0.033104818159735316</c:v>
                </c:pt>
                <c:pt idx="127">
                  <c:v>0.0315829848631779</c:v>
                </c:pt>
                <c:pt idx="128">
                  <c:v>0.029971118059101798</c:v>
                </c:pt>
                <c:pt idx="129">
                  <c:v>0.028279340550895427</c:v>
                </c:pt>
                <c:pt idx="130">
                  <c:v>0.026520152478234138</c:v>
                </c:pt>
                <c:pt idx="131">
                  <c:v>0.024708190736291158</c:v>
                </c:pt>
                <c:pt idx="132">
                  <c:v>0.02285983707297845</c:v>
                </c:pt>
                <c:pt idx="133">
                  <c:v>0.020992693421334252</c:v>
                </c:pt>
                <c:pt idx="134">
                  <c:v>0.01912495905577316</c:v>
                </c:pt>
                <c:pt idx="135">
                  <c:v>0.017274756751675113</c:v>
                </c:pt>
                <c:pt idx="136">
                  <c:v>0.015459461839128608</c:v>
                </c:pt>
                <c:pt idx="137">
                  <c:v>0.013695087734696187</c:v>
                </c:pt>
                <c:pt idx="138">
                  <c:v>0.01199577333294144</c:v>
                </c:pt>
                <c:pt idx="139">
                  <c:v>0.010373405658491208</c:v>
                </c:pt>
                <c:pt idx="140">
                  <c:v>0.008837389505636395</c:v>
                </c:pt>
                <c:pt idx="141">
                  <c:v>0.007394591540183626</c:v>
                </c:pt>
              </c:numCache>
            </c:numRef>
          </c:val>
          <c:smooth val="0"/>
        </c:ser>
        <c:axId val="42557874"/>
        <c:axId val="26218795"/>
      </c:lineChart>
      <c:catAx>
        <c:axId val="425578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218795"/>
        <c:crosses val="autoZero"/>
        <c:auto val="1"/>
        <c:lblOffset val="100"/>
        <c:noMultiLvlLbl val="0"/>
      </c:catAx>
      <c:valAx>
        <c:axId val="26218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57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6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75"/>
          <c:y val="0.03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75"/>
          <c:y val="0"/>
          <c:w val="0.9785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allactive!$E$20</c:f>
              <c:strCache>
                <c:ptCount val="1"/>
                <c:pt idx="0">
                  <c:v>eRIAA Active Inverted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allactive!$A$21:$A$162</c:f>
              <c:numCache>
                <c:ptCount val="142"/>
                <c:pt idx="0">
                  <c:v>5</c:v>
                </c:pt>
                <c:pt idx="1">
                  <c:v>5.35886731268146</c:v>
                </c:pt>
                <c:pt idx="2">
                  <c:v>5.74349177498517</c:v>
                </c:pt>
                <c:pt idx="3">
                  <c:v>6.15572206672458</c:v>
                </c:pt>
                <c:pt idx="4">
                  <c:v>6.59753955386447</c:v>
                </c:pt>
                <c:pt idx="5">
                  <c:v>7.07106781186547</c:v>
                </c:pt>
                <c:pt idx="6">
                  <c:v>7.57858283255198</c:v>
                </c:pt>
                <c:pt idx="7">
                  <c:v>8.12252396356235</c:v>
                </c:pt>
                <c:pt idx="8">
                  <c:v>8.70550563296123</c:v>
                </c:pt>
                <c:pt idx="9">
                  <c:v>9.33032991536807</c:v>
                </c:pt>
                <c:pt idx="10">
                  <c:v>9.99999999999999</c:v>
                </c:pt>
                <c:pt idx="11">
                  <c:v>10.7177346253629</c:v>
                </c:pt>
                <c:pt idx="12">
                  <c:v>11.4869835499703</c:v>
                </c:pt>
                <c:pt idx="13">
                  <c:v>12.3114441334491</c:v>
                </c:pt>
                <c:pt idx="14">
                  <c:v>13.1950791077289</c:v>
                </c:pt>
                <c:pt idx="15">
                  <c:v>14.1421356237309</c:v>
                </c:pt>
                <c:pt idx="16">
                  <c:v>15.1571656651039</c:v>
                </c:pt>
                <c:pt idx="17">
                  <c:v>16.2450479271247</c:v>
                </c:pt>
                <c:pt idx="18">
                  <c:v>17.4110112659224</c:v>
                </c:pt>
                <c:pt idx="19">
                  <c:v>18.6606598307361</c:v>
                </c:pt>
                <c:pt idx="20">
                  <c:v>19.9999999999999</c:v>
                </c:pt>
                <c:pt idx="21">
                  <c:v>21.4354692507258</c:v>
                </c:pt>
                <c:pt idx="22">
                  <c:v>22.9739670999406</c:v>
                </c:pt>
                <c:pt idx="23">
                  <c:v>24.6228882668983</c:v>
                </c:pt>
                <c:pt idx="24">
                  <c:v>26.3901582154578</c:v>
                </c:pt>
                <c:pt idx="25">
                  <c:v>28.2842712474618</c:v>
                </c:pt>
                <c:pt idx="26">
                  <c:v>30.3143313302079</c:v>
                </c:pt>
                <c:pt idx="27">
                  <c:v>32.4900958542494</c:v>
                </c:pt>
                <c:pt idx="28">
                  <c:v>34.8220225318449</c:v>
                </c:pt>
                <c:pt idx="29">
                  <c:v>37.3213196614722</c:v>
                </c:pt>
                <c:pt idx="30">
                  <c:v>39.9999999999999</c:v>
                </c:pt>
                <c:pt idx="31">
                  <c:v>42.8709385014516</c:v>
                </c:pt>
                <c:pt idx="32">
                  <c:v>45.9479341998813</c:v>
                </c:pt>
                <c:pt idx="33">
                  <c:v>49.2457765337966</c:v>
                </c:pt>
                <c:pt idx="34">
                  <c:v>52.7803164309157</c:v>
                </c:pt>
                <c:pt idx="35">
                  <c:v>56.5685424949237</c:v>
                </c:pt>
                <c:pt idx="36">
                  <c:v>60.6286626604158</c:v>
                </c:pt>
                <c:pt idx="37">
                  <c:v>64.9801917084987</c:v>
                </c:pt>
                <c:pt idx="38">
                  <c:v>69.6440450636898</c:v>
                </c:pt>
                <c:pt idx="39">
                  <c:v>74.6426393229445</c:v>
                </c:pt>
                <c:pt idx="40">
                  <c:v>79.9999999999999</c:v>
                </c:pt>
                <c:pt idx="41">
                  <c:v>85.7418770029033</c:v>
                </c:pt>
                <c:pt idx="42">
                  <c:v>91.8958683997627</c:v>
                </c:pt>
                <c:pt idx="43">
                  <c:v>98.4915530675932</c:v>
                </c:pt>
                <c:pt idx="44">
                  <c:v>105.560632861831</c:v>
                </c:pt>
                <c:pt idx="45">
                  <c:v>113.137084989847</c:v>
                </c:pt>
                <c:pt idx="46">
                  <c:v>121.257325320831</c:v>
                </c:pt>
                <c:pt idx="47">
                  <c:v>129.960383416997</c:v>
                </c:pt>
                <c:pt idx="48">
                  <c:v>139.288090127379</c:v>
                </c:pt>
                <c:pt idx="49">
                  <c:v>149.285278645889</c:v>
                </c:pt>
                <c:pt idx="50">
                  <c:v>159.999999999999</c:v>
                </c:pt>
                <c:pt idx="51">
                  <c:v>171.483754005806</c:v>
                </c:pt>
                <c:pt idx="52">
                  <c:v>183.791736799525</c:v>
                </c:pt>
                <c:pt idx="53">
                  <c:v>196.983106135186</c:v>
                </c:pt>
                <c:pt idx="54">
                  <c:v>211.121265723662</c:v>
                </c:pt>
                <c:pt idx="55">
                  <c:v>226.274169979694</c:v>
                </c:pt>
                <c:pt idx="56">
                  <c:v>242.514650641663</c:v>
                </c:pt>
                <c:pt idx="57">
                  <c:v>259.920766833995</c:v>
                </c:pt>
                <c:pt idx="58">
                  <c:v>278.576180254759</c:v>
                </c:pt>
                <c:pt idx="59">
                  <c:v>298.570557291778</c:v>
                </c:pt>
                <c:pt idx="60">
                  <c:v>319.999999999999</c:v>
                </c:pt>
                <c:pt idx="61">
                  <c:v>342.967508011613</c:v>
                </c:pt>
                <c:pt idx="62">
                  <c:v>367.58347359905</c:v>
                </c:pt>
                <c:pt idx="63">
                  <c:v>393.966212270372</c:v>
                </c:pt>
                <c:pt idx="64">
                  <c:v>422.242531447325</c:v>
                </c:pt>
                <c:pt idx="65">
                  <c:v>452.548339959389</c:v>
                </c:pt>
                <c:pt idx="66">
                  <c:v>485.029301283326</c:v>
                </c:pt>
                <c:pt idx="67">
                  <c:v>519.841533667989</c:v>
                </c:pt>
                <c:pt idx="68">
                  <c:v>557.152360509518</c:v>
                </c:pt>
                <c:pt idx="69">
                  <c:v>597.141114583555</c:v>
                </c:pt>
                <c:pt idx="70">
                  <c:v>639.999999999998</c:v>
                </c:pt>
                <c:pt idx="71">
                  <c:v>685.935016023226</c:v>
                </c:pt>
                <c:pt idx="72">
                  <c:v>735.1669471981</c:v>
                </c:pt>
                <c:pt idx="73">
                  <c:v>787.932424540744</c:v>
                </c:pt>
                <c:pt idx="74">
                  <c:v>844.48506289465</c:v>
                </c:pt>
                <c:pt idx="75">
                  <c:v>905.096679918778</c:v>
                </c:pt>
                <c:pt idx="76">
                  <c:v>970.058602566652</c:v>
                </c:pt>
                <c:pt idx="77">
                  <c:v>1039.68306733597</c:v>
                </c:pt>
                <c:pt idx="78">
                  <c:v>1114.30472101903</c:v>
                </c:pt>
                <c:pt idx="79">
                  <c:v>1194.28222916711</c:v>
                </c:pt>
                <c:pt idx="80">
                  <c:v>1279.99999999999</c:v>
                </c:pt>
                <c:pt idx="81">
                  <c:v>1371.87003204645</c:v>
                </c:pt>
                <c:pt idx="82">
                  <c:v>1470.3338943962</c:v>
                </c:pt>
                <c:pt idx="83">
                  <c:v>1575.86484908148</c:v>
                </c:pt>
                <c:pt idx="84">
                  <c:v>1688.9701257893</c:v>
                </c:pt>
                <c:pt idx="85">
                  <c:v>1810.19335983755</c:v>
                </c:pt>
                <c:pt idx="86">
                  <c:v>1940.1172051333</c:v>
                </c:pt>
                <c:pt idx="87">
                  <c:v>2079.36613467195</c:v>
                </c:pt>
                <c:pt idx="88">
                  <c:v>2228.60944203807</c:v>
                </c:pt>
                <c:pt idx="89">
                  <c:v>2388.56445833422</c:v>
                </c:pt>
                <c:pt idx="90">
                  <c:v>2559.99999999999</c:v>
                </c:pt>
                <c:pt idx="91">
                  <c:v>2743.7400640929</c:v>
                </c:pt>
                <c:pt idx="92">
                  <c:v>2940.6677887924</c:v>
                </c:pt>
                <c:pt idx="93">
                  <c:v>3151.72969816297</c:v>
                </c:pt>
                <c:pt idx="94">
                  <c:v>3377.9402515786</c:v>
                </c:pt>
                <c:pt idx="95">
                  <c:v>3620.38671967511</c:v>
                </c:pt>
                <c:pt idx="96">
                  <c:v>3880.2344102666</c:v>
                </c:pt>
                <c:pt idx="97">
                  <c:v>4158.73226934391</c:v>
                </c:pt>
                <c:pt idx="98">
                  <c:v>4457.21888407614</c:v>
                </c:pt>
                <c:pt idx="99">
                  <c:v>4777.12891666844</c:v>
                </c:pt>
                <c:pt idx="100">
                  <c:v>5119.99999999998</c:v>
                </c:pt>
                <c:pt idx="101">
                  <c:v>5487.4801281858</c:v>
                </c:pt>
                <c:pt idx="102">
                  <c:v>5881.3355775848</c:v>
                </c:pt>
                <c:pt idx="103">
                  <c:v>6303.45939632595</c:v>
                </c:pt>
                <c:pt idx="104">
                  <c:v>6755.8805031572</c:v>
                </c:pt>
                <c:pt idx="105">
                  <c:v>7240.77343935022</c:v>
                </c:pt>
                <c:pt idx="106">
                  <c:v>7760.46882053321</c:v>
                </c:pt>
                <c:pt idx="107">
                  <c:v>8317.46453868782</c:v>
                </c:pt>
                <c:pt idx="108">
                  <c:v>8914.43776815228</c:v>
                </c:pt>
                <c:pt idx="109">
                  <c:v>9554.25783333688</c:v>
                </c:pt>
                <c:pt idx="110">
                  <c:v>10239.9999999999</c:v>
                </c:pt>
                <c:pt idx="111">
                  <c:v>10974.9602563716</c:v>
                </c:pt>
                <c:pt idx="112">
                  <c:v>11762.6711551696</c:v>
                </c:pt>
                <c:pt idx="113">
                  <c:v>12606.9187926519</c:v>
                </c:pt>
                <c:pt idx="114">
                  <c:v>13511.7610063144</c:v>
                </c:pt>
                <c:pt idx="115">
                  <c:v>14481.5468787004</c:v>
                </c:pt>
                <c:pt idx="116">
                  <c:v>15520.9376410664</c:v>
                </c:pt>
                <c:pt idx="117">
                  <c:v>16634.9290773756</c:v>
                </c:pt>
                <c:pt idx="118">
                  <c:v>17828.8755363045</c:v>
                </c:pt>
                <c:pt idx="119">
                  <c:v>19108.5156666737</c:v>
                </c:pt>
                <c:pt idx="120">
                  <c:v>20479.9999999999</c:v>
                </c:pt>
                <c:pt idx="121">
                  <c:v>21949.9205127432</c:v>
                </c:pt>
                <c:pt idx="122">
                  <c:v>23525.3423103392</c:v>
                </c:pt>
                <c:pt idx="123">
                  <c:v>25213.8375853038</c:v>
                </c:pt>
                <c:pt idx="124">
                  <c:v>27023.5220126288</c:v>
                </c:pt>
                <c:pt idx="125">
                  <c:v>28963.0937574009</c:v>
                </c:pt>
                <c:pt idx="126">
                  <c:v>31041.8752821328</c:v>
                </c:pt>
                <c:pt idx="127">
                  <c:v>33269.8581547513</c:v>
                </c:pt>
                <c:pt idx="128">
                  <c:v>35657.7510726091</c:v>
                </c:pt>
                <c:pt idx="129">
                  <c:v>38217.0313333475</c:v>
                </c:pt>
                <c:pt idx="130">
                  <c:v>40959.9999999998</c:v>
                </c:pt>
                <c:pt idx="131">
                  <c:v>43899.8410254864</c:v>
                </c:pt>
                <c:pt idx="132">
                  <c:v>47050.6846206784</c:v>
                </c:pt>
                <c:pt idx="133">
                  <c:v>50427.6751706076</c:v>
                </c:pt>
                <c:pt idx="134">
                  <c:v>54047.0440252576</c:v>
                </c:pt>
                <c:pt idx="135">
                  <c:v>57926.1875148018</c:v>
                </c:pt>
                <c:pt idx="136">
                  <c:v>62083.7505642657</c:v>
                </c:pt>
                <c:pt idx="137">
                  <c:v>66539.7163095026</c:v>
                </c:pt>
                <c:pt idx="138">
                  <c:v>71315.5021452183</c:v>
                </c:pt>
                <c:pt idx="139">
                  <c:v>76434.062666695</c:v>
                </c:pt>
                <c:pt idx="140">
                  <c:v>81919.9999999997</c:v>
                </c:pt>
                <c:pt idx="141">
                  <c:v>87799.6820509729</c:v>
                </c:pt>
              </c:numCache>
            </c:numRef>
          </c:cat>
          <c:val>
            <c:numRef>
              <c:f>allactive!$E$21:$E$162</c:f>
              <c:numCache>
                <c:ptCount val="142"/>
                <c:pt idx="0">
                  <c:v>-0.010491642902508147</c:v>
                </c:pt>
                <c:pt idx="1">
                  <c:v>-0.010538672870367805</c:v>
                </c:pt>
                <c:pt idx="2">
                  <c:v>-0.010592523029096412</c:v>
                </c:pt>
                <c:pt idx="3">
                  <c:v>-0.010654153389367593</c:v>
                </c:pt>
                <c:pt idx="4">
                  <c:v>-0.010724650002202907</c:v>
                </c:pt>
                <c:pt idx="5">
                  <c:v>-0.010805238654825189</c:v>
                </c:pt>
                <c:pt idx="6">
                  <c:v>-0.010897299134981608</c:v>
                </c:pt>
                <c:pt idx="7">
                  <c:v>-0.011002379749733393</c:v>
                </c:pt>
                <c:pt idx="8">
                  <c:v>-0.01112221164206062</c:v>
                </c:pt>
                <c:pt idx="9">
                  <c:v>-0.01125872227063951</c:v>
                </c:pt>
                <c:pt idx="10">
                  <c:v>-0.011414047198769595</c:v>
                </c:pt>
                <c:pt idx="11">
                  <c:v>-0.01159053907392149</c:v>
                </c:pt>
                <c:pt idx="12">
                  <c:v>-0.011790772373103664</c:v>
                </c:pt>
                <c:pt idx="13">
                  <c:v>-0.012017542144882043</c:v>
                </c:pt>
                <c:pt idx="14">
                  <c:v>-0.012273854612111279</c:v>
                </c:pt>
                <c:pt idx="15">
                  <c:v>-0.012562907137350976</c:v>
                </c:pt>
                <c:pt idx="16">
                  <c:v>-0.012888054736905019</c:v>
                </c:pt>
                <c:pt idx="17">
                  <c:v>-0.01325276012225629</c:v>
                </c:pt>
                <c:pt idx="18">
                  <c:v>-0.01366052423220765</c:v>
                </c:pt>
                <c:pt idx="19">
                  <c:v>-0.01411479450102604</c:v>
                </c:pt>
                <c:pt idx="20">
                  <c:v>-0.014618848806691176</c:v>
                </c:pt>
                <c:pt idx="21">
                  <c:v>-0.015175654279950379</c:v>
                </c:pt>
                <c:pt idx="22">
                  <c:v>-0.0157877020286179</c:v>
                </c:pt>
                <c:pt idx="23">
                  <c:v>-0.01645682138091331</c:v>
                </c:pt>
                <c:pt idx="24">
                  <c:v>-0.01718398041442981</c:v>
                </c:pt>
                <c:pt idx="25">
                  <c:v>-0.017969083101469607</c:v>
                </c:pt>
                <c:pt idx="26">
                  <c:v>-0.018810776971804444</c:v>
                </c:pt>
                <c:pt idx="27">
                  <c:v>-0.019706288190604937</c:v>
                </c:pt>
                <c:pt idx="28">
                  <c:v>-0.020651302654549397</c:v>
                </c:pt>
                <c:pt idx="29">
                  <c:v>-0.021639911389399913</c:v>
                </c:pt>
                <c:pt idx="30">
                  <c:v>-0.022664635601003624</c:v>
                </c:pt>
                <c:pt idx="31">
                  <c:v>-0.02371654097969156</c:v>
                </c:pt>
                <c:pt idx="32">
                  <c:v>-0.024785442601512386</c:v>
                </c:pt>
                <c:pt idx="33">
                  <c:v>-0.025860191958479106</c:v>
                </c:pt>
                <c:pt idx="34">
                  <c:v>-0.026929027740251854</c:v>
                </c:pt>
                <c:pt idx="35">
                  <c:v>-0.027979963704687805</c:v>
                </c:pt>
                <c:pt idx="36">
                  <c:v>-0.029001181887551297</c:v>
                </c:pt>
                <c:pt idx="37">
                  <c:v>-0.029981398530878778</c:v>
                </c:pt>
                <c:pt idx="38">
                  <c:v>-0.030910173652159756</c:v>
                </c:pt>
                <c:pt idx="39">
                  <c:v>-0.03177814243507271</c:v>
                </c:pt>
                <c:pt idx="40">
                  <c:v>-0.03257715621749213</c:v>
                </c:pt>
                <c:pt idx="41">
                  <c:v>-0.033300331082791956</c:v>
                </c:pt>
                <c:pt idx="42">
                  <c:v>-0.033942011322622534</c:v>
                </c:pt>
                <c:pt idx="43">
                  <c:v>-0.03449766216517958</c:v>
                </c:pt>
                <c:pt idx="44">
                  <c:v>-0.0349637105767826</c:v>
                </c:pt>
                <c:pt idx="45">
                  <c:v>-0.03533735466086796</c:v>
                </c:pt>
                <c:pt idx="46">
                  <c:v>-0.035616361645978145</c:v>
                </c:pt>
                <c:pt idx="47">
                  <c:v>-0.03579887235419221</c:v>
                </c:pt>
                <c:pt idx="48">
                  <c:v>-0.035883227088021385</c:v>
                </c:pt>
                <c:pt idx="49">
                  <c:v>-0.03586782465922056</c:v>
                </c:pt>
                <c:pt idx="50">
                  <c:v>-0.035751023212526434</c:v>
                </c:pt>
                <c:pt idx="51">
                  <c:v>-0.03553108874790212</c:v>
                </c:pt>
                <c:pt idx="52">
                  <c:v>-0.03520619481159315</c:v>
                </c:pt>
                <c:pt idx="53">
                  <c:v>-0.034774474548697754</c:v>
                </c:pt>
                <c:pt idx="54">
                  <c:v>-0.03423412395717662</c:v>
                </c:pt>
                <c:pt idx="55">
                  <c:v>-0.033583552501951885</c:v>
                </c:pt>
                <c:pt idx="56">
                  <c:v>-0.032821574045797774</c:v>
                </c:pt>
                <c:pt idx="57">
                  <c:v>-0.03194762727164857</c:v>
                </c:pt>
                <c:pt idx="58">
                  <c:v>-0.03096201055150516</c:v>
                </c:pt>
                <c:pt idx="59">
                  <c:v>-0.0298661119547603</c:v>
                </c:pt>
                <c:pt idx="60">
                  <c:v>-0.028662611443252217</c:v>
                </c:pt>
                <c:pt idx="61">
                  <c:v>-0.027355630153579114</c:v>
                </c:pt>
                <c:pt idx="62">
                  <c:v>-0.02595080197225741</c:v>
                </c:pt>
                <c:pt idx="63">
                  <c:v>-0.024455246186136037</c:v>
                </c:pt>
                <c:pt idx="64">
                  <c:v>-0.022877427247564697</c:v>
                </c:pt>
                <c:pt idx="65">
                  <c:v>-0.02122689837847247</c:v>
                </c:pt>
                <c:pt idx="66">
                  <c:v>-0.01951393880180774</c:v>
                </c:pt>
                <c:pt idx="67">
                  <c:v>-0.017749108050281848</c:v>
                </c:pt>
                <c:pt idx="68">
                  <c:v>-0.015942752851458408</c:v>
                </c:pt>
                <c:pt idx="69">
                  <c:v>-0.014104510365342549</c:v>
                </c:pt>
                <c:pt idx="70">
                  <c:v>-0.012242854488590638</c:v>
                </c:pt>
                <c:pt idx="71">
                  <c:v>-0.010364728967807935</c:v>
                </c:pt>
                <c:pt idx="72">
                  <c:v>-0.008475302738276014</c:v>
                </c:pt>
                <c:pt idx="73">
                  <c:v>-0.006577870724598256</c:v>
                </c:pt>
                <c:pt idx="74">
                  <c:v>-0.0046739093041097135</c:v>
                </c:pt>
                <c:pt idx="75">
                  <c:v>-0.00276328172314777</c:v>
                </c:pt>
                <c:pt idx="76">
                  <c:v>-0.0008445764882623052</c:v>
                </c:pt>
                <c:pt idx="77">
                  <c:v>0.0010844480219418529</c:v>
                </c:pt>
                <c:pt idx="78">
                  <c:v>0.0030263465592028638</c:v>
                </c:pt>
                <c:pt idx="79">
                  <c:v>0.004983436043453082</c:v>
                </c:pt>
                <c:pt idx="80">
                  <c:v>0.006957251466637615</c:v>
                </c:pt>
                <c:pt idx="81">
                  <c:v>0.00894804985457398</c:v>
                </c:pt>
                <c:pt idx="82">
                  <c:v>0.01095440162239214</c:v>
                </c:pt>
                <c:pt idx="83">
                  <c:v>0.012972904148085718</c:v>
                </c:pt>
                <c:pt idx="84">
                  <c:v>0.014998044716158176</c:v>
                </c:pt>
                <c:pt idx="85">
                  <c:v>0.01702222895050909</c:v>
                </c:pt>
                <c:pt idx="86">
                  <c:v>0.019035976845586333</c:v>
                </c:pt>
                <c:pt idx="87">
                  <c:v>0.021028272717892094</c:v>
                </c:pt>
                <c:pt idx="88">
                  <c:v>0.02298703979707284</c:v>
                </c:pt>
                <c:pt idx="89">
                  <c:v>0.024899697126613773</c:v>
                </c:pt>
                <c:pt idx="90">
                  <c:v>0.02675374821536991</c:v>
                </c:pt>
                <c:pt idx="91">
                  <c:v>0.028537348988628253</c:v>
                </c:pt>
                <c:pt idx="92">
                  <c:v>0.030239807390302076</c:v>
                </c:pt>
                <c:pt idx="93">
                  <c:v>0.031851977530521935</c:v>
                </c:pt>
                <c:pt idx="94">
                  <c:v>0.033366525544053616</c:v>
                </c:pt>
                <c:pt idx="95">
                  <c:v>0.03477805977740189</c:v>
                </c:pt>
                <c:pt idx="96">
                  <c:v>0.036083132094148596</c:v>
                </c:pt>
                <c:pt idx="97">
                  <c:v>0.037280128114723254</c:v>
                </c:pt>
                <c:pt idx="98">
                  <c:v>0.0383690711159943</c:v>
                </c:pt>
                <c:pt idx="99">
                  <c:v>0.03935136702818198</c:v>
                </c:pt>
                <c:pt idx="100">
                  <c:v>0.040229517097287726</c:v>
                </c:pt>
                <c:pt idx="101">
                  <c:v>0.041006821358436696</c:v>
                </c:pt>
                <c:pt idx="102">
                  <c:v>0.04168709120568792</c:v>
                </c:pt>
                <c:pt idx="103">
                  <c:v>0.04227438405423811</c:v>
                </c:pt>
                <c:pt idx="104">
                  <c:v>0.04277276811680508</c:v>
                </c:pt>
                <c:pt idx="105">
                  <c:v>0.043186121136479017</c:v>
                </c:pt>
                <c:pt idx="106">
                  <c:v>0.043517963741877</c:v>
                </c:pt>
                <c:pt idx="107">
                  <c:v>0.04377132595002564</c:v>
                </c:pt>
                <c:pt idx="108">
                  <c:v>0.04394864413832522</c:v>
                </c:pt>
                <c:pt idx="109">
                  <c:v>0.04405168538199433</c:v>
                </c:pt>
                <c:pt idx="110">
                  <c:v>0.04408149623456836</c:v>
                </c:pt>
                <c:pt idx="111">
                  <c:v>0.04403837364851171</c:v>
                </c:pt>
                <c:pt idx="112">
                  <c:v>0.04392185664394077</c:v>
                </c:pt>
                <c:pt idx="113">
                  <c:v>0.0437307384220702</c:v>
                </c:pt>
                <c:pt idx="114">
                  <c:v>0.043463099763712876</c:v>
                </c:pt>
                <c:pt idx="115">
                  <c:v>0.043116365667742684</c:v>
                </c:pt>
                <c:pt idx="116">
                  <c:v>0.04268738814616313</c:v>
                </c:pt>
                <c:pt idx="117">
                  <c:v>0.042172558780677605</c:v>
                </c:pt>
                <c:pt idx="118">
                  <c:v>0.041567954907797855</c:v>
                </c:pt>
                <c:pt idx="119">
                  <c:v>0.040869522946344716</c:v>
                </c:pt>
                <c:pt idx="120">
                  <c:v>0.04007330122810515</c:v>
                </c:pt>
                <c:pt idx="121">
                  <c:v>0.039175682538846957</c:v>
                </c:pt>
                <c:pt idx="122">
                  <c:v>0.038173713294817446</c:v>
                </c:pt>
                <c:pt idx="123">
                  <c:v>0.03706542184675499</c:v>
                </c:pt>
                <c:pt idx="124">
                  <c:v>0.03585016298926291</c:v>
                </c:pt>
                <c:pt idx="125">
                  <c:v>0.03452895979762616</c:v>
                </c:pt>
                <c:pt idx="126">
                  <c:v>0.033104818159735316</c:v>
                </c:pt>
                <c:pt idx="127">
                  <c:v>0.0315829848631779</c:v>
                </c:pt>
                <c:pt idx="128">
                  <c:v>0.029971118059101798</c:v>
                </c:pt>
                <c:pt idx="129">
                  <c:v>0.028279340550895427</c:v>
                </c:pt>
                <c:pt idx="130">
                  <c:v>0.026520152478234138</c:v>
                </c:pt>
                <c:pt idx="131">
                  <c:v>0.024708190736291158</c:v>
                </c:pt>
                <c:pt idx="132">
                  <c:v>0.02285983707297845</c:v>
                </c:pt>
                <c:pt idx="133">
                  <c:v>0.020992693421334252</c:v>
                </c:pt>
                <c:pt idx="134">
                  <c:v>0.01912495905577316</c:v>
                </c:pt>
                <c:pt idx="135">
                  <c:v>0.017274756751675113</c:v>
                </c:pt>
                <c:pt idx="136">
                  <c:v>0.015459461839128608</c:v>
                </c:pt>
                <c:pt idx="137">
                  <c:v>0.013695087734696187</c:v>
                </c:pt>
                <c:pt idx="138">
                  <c:v>0.01199577333294144</c:v>
                </c:pt>
                <c:pt idx="139">
                  <c:v>0.010373405658491208</c:v>
                </c:pt>
                <c:pt idx="140">
                  <c:v>0.008837389505636395</c:v>
                </c:pt>
                <c:pt idx="141">
                  <c:v>0.007394591540183626</c:v>
                </c:pt>
              </c:numCache>
            </c:numRef>
          </c:val>
          <c:smooth val="0"/>
        </c:ser>
        <c:axId val="22147552"/>
        <c:axId val="38299233"/>
      </c:lineChart>
      <c:catAx>
        <c:axId val="2214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99233"/>
        <c:crosses val="autoZero"/>
        <c:auto val="1"/>
        <c:lblOffset val="100"/>
        <c:noMultiLvlLbl val="0"/>
      </c:catAx>
      <c:valAx>
        <c:axId val="3829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4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5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60" b="0" i="0" u="none" baseline="0">
                <a:solidFill>
                  <a:srgbClr val="000000"/>
                </a:solidFill>
              </a:rPr>
              <a:t>Phonocard Active Inverted</a:t>
            </a:r>
          </a:p>
        </c:rich>
      </c:tx>
      <c:layout>
        <c:manualLayout>
          <c:xMode val="factor"/>
          <c:yMode val="factor"/>
          <c:x val="0.15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2025"/>
          <c:w val="0.98025"/>
          <c:h val="0.974"/>
        </c:manualLayout>
      </c:layout>
      <c:lineChart>
        <c:grouping val="standard"/>
        <c:varyColors val="0"/>
        <c:ser>
          <c:idx val="0"/>
          <c:order val="0"/>
          <c:tx>
            <c:v>active 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riaa_curve!$A$21:$A$162</c:f>
              <c:numCache>
                <c:ptCount val="142"/>
                <c:pt idx="0">
                  <c:v>5</c:v>
                </c:pt>
                <c:pt idx="1">
                  <c:v>5.35886731268146</c:v>
                </c:pt>
                <c:pt idx="2">
                  <c:v>5.74349177498517</c:v>
                </c:pt>
                <c:pt idx="3">
                  <c:v>6.15572206672458</c:v>
                </c:pt>
                <c:pt idx="4">
                  <c:v>6.59753955386447</c:v>
                </c:pt>
                <c:pt idx="5">
                  <c:v>7.07106781186547</c:v>
                </c:pt>
                <c:pt idx="6">
                  <c:v>7.57858283255198</c:v>
                </c:pt>
                <c:pt idx="7">
                  <c:v>8.12252396356235</c:v>
                </c:pt>
                <c:pt idx="8">
                  <c:v>8.70550563296123</c:v>
                </c:pt>
                <c:pt idx="9">
                  <c:v>9.33032991536807</c:v>
                </c:pt>
                <c:pt idx="10">
                  <c:v>9.99999999999999</c:v>
                </c:pt>
                <c:pt idx="11">
                  <c:v>10.7177346253629</c:v>
                </c:pt>
                <c:pt idx="12">
                  <c:v>11.4869835499703</c:v>
                </c:pt>
                <c:pt idx="13">
                  <c:v>12.3114441334491</c:v>
                </c:pt>
                <c:pt idx="14">
                  <c:v>13.1950791077289</c:v>
                </c:pt>
                <c:pt idx="15">
                  <c:v>14.1421356237309</c:v>
                </c:pt>
                <c:pt idx="16">
                  <c:v>15.1571656651039</c:v>
                </c:pt>
                <c:pt idx="17">
                  <c:v>16.2450479271247</c:v>
                </c:pt>
                <c:pt idx="18">
                  <c:v>17.4110112659224</c:v>
                </c:pt>
                <c:pt idx="19">
                  <c:v>18.6606598307361</c:v>
                </c:pt>
                <c:pt idx="20">
                  <c:v>19.9999999999999</c:v>
                </c:pt>
                <c:pt idx="21">
                  <c:v>21.4354692507258</c:v>
                </c:pt>
                <c:pt idx="22">
                  <c:v>22.9739670999406</c:v>
                </c:pt>
                <c:pt idx="23">
                  <c:v>24.6228882668983</c:v>
                </c:pt>
                <c:pt idx="24">
                  <c:v>26.3901582154578</c:v>
                </c:pt>
                <c:pt idx="25">
                  <c:v>28.2842712474618</c:v>
                </c:pt>
                <c:pt idx="26">
                  <c:v>30.3143313302079</c:v>
                </c:pt>
                <c:pt idx="27">
                  <c:v>32.4900958542494</c:v>
                </c:pt>
                <c:pt idx="28">
                  <c:v>34.8220225318449</c:v>
                </c:pt>
                <c:pt idx="29">
                  <c:v>37.3213196614722</c:v>
                </c:pt>
                <c:pt idx="30">
                  <c:v>39.9999999999999</c:v>
                </c:pt>
                <c:pt idx="31">
                  <c:v>42.8709385014516</c:v>
                </c:pt>
                <c:pt idx="32">
                  <c:v>45.9479341998813</c:v>
                </c:pt>
                <c:pt idx="33">
                  <c:v>49.2457765337966</c:v>
                </c:pt>
                <c:pt idx="34">
                  <c:v>52.7803164309157</c:v>
                </c:pt>
                <c:pt idx="35">
                  <c:v>56.5685424949237</c:v>
                </c:pt>
                <c:pt idx="36">
                  <c:v>60.6286626604158</c:v>
                </c:pt>
                <c:pt idx="37">
                  <c:v>64.9801917084987</c:v>
                </c:pt>
                <c:pt idx="38">
                  <c:v>69.6440450636898</c:v>
                </c:pt>
                <c:pt idx="39">
                  <c:v>74.6426393229445</c:v>
                </c:pt>
                <c:pt idx="40">
                  <c:v>79.9999999999999</c:v>
                </c:pt>
                <c:pt idx="41">
                  <c:v>85.7418770029033</c:v>
                </c:pt>
                <c:pt idx="42">
                  <c:v>91.8958683997627</c:v>
                </c:pt>
                <c:pt idx="43">
                  <c:v>98.4915530675932</c:v>
                </c:pt>
                <c:pt idx="44">
                  <c:v>105.560632861831</c:v>
                </c:pt>
                <c:pt idx="45">
                  <c:v>113.137084989847</c:v>
                </c:pt>
                <c:pt idx="46">
                  <c:v>121.257325320831</c:v>
                </c:pt>
                <c:pt idx="47">
                  <c:v>129.960383416997</c:v>
                </c:pt>
                <c:pt idx="48">
                  <c:v>139.288090127379</c:v>
                </c:pt>
                <c:pt idx="49">
                  <c:v>149.285278645889</c:v>
                </c:pt>
                <c:pt idx="50">
                  <c:v>159.999999999999</c:v>
                </c:pt>
                <c:pt idx="51">
                  <c:v>171.483754005806</c:v>
                </c:pt>
                <c:pt idx="52">
                  <c:v>183.791736799525</c:v>
                </c:pt>
                <c:pt idx="53">
                  <c:v>196.983106135186</c:v>
                </c:pt>
                <c:pt idx="54">
                  <c:v>211.121265723662</c:v>
                </c:pt>
                <c:pt idx="55">
                  <c:v>226.274169979694</c:v>
                </c:pt>
                <c:pt idx="56">
                  <c:v>242.514650641663</c:v>
                </c:pt>
                <c:pt idx="57">
                  <c:v>259.920766833995</c:v>
                </c:pt>
                <c:pt idx="58">
                  <c:v>278.576180254759</c:v>
                </c:pt>
                <c:pt idx="59">
                  <c:v>298.570557291778</c:v>
                </c:pt>
                <c:pt idx="60">
                  <c:v>319.999999999999</c:v>
                </c:pt>
                <c:pt idx="61">
                  <c:v>342.967508011613</c:v>
                </c:pt>
                <c:pt idx="62">
                  <c:v>367.58347359905</c:v>
                </c:pt>
                <c:pt idx="63">
                  <c:v>393.966212270372</c:v>
                </c:pt>
                <c:pt idx="64">
                  <c:v>422.242531447325</c:v>
                </c:pt>
                <c:pt idx="65">
                  <c:v>452.548339959389</c:v>
                </c:pt>
                <c:pt idx="66">
                  <c:v>485.029301283326</c:v>
                </c:pt>
                <c:pt idx="67">
                  <c:v>519.841533667989</c:v>
                </c:pt>
                <c:pt idx="68">
                  <c:v>557.152360509518</c:v>
                </c:pt>
                <c:pt idx="69">
                  <c:v>597.141114583555</c:v>
                </c:pt>
                <c:pt idx="70">
                  <c:v>639.999999999998</c:v>
                </c:pt>
                <c:pt idx="71">
                  <c:v>685.935016023226</c:v>
                </c:pt>
                <c:pt idx="72">
                  <c:v>735.1669471981</c:v>
                </c:pt>
                <c:pt idx="73">
                  <c:v>787.932424540744</c:v>
                </c:pt>
                <c:pt idx="74">
                  <c:v>844.48506289465</c:v>
                </c:pt>
                <c:pt idx="75">
                  <c:v>905.096679918778</c:v>
                </c:pt>
                <c:pt idx="76">
                  <c:v>970.058602566652</c:v>
                </c:pt>
                <c:pt idx="77">
                  <c:v>1039.68306733597</c:v>
                </c:pt>
                <c:pt idx="78">
                  <c:v>1114.30472101903</c:v>
                </c:pt>
                <c:pt idx="79">
                  <c:v>1194.28222916711</c:v>
                </c:pt>
                <c:pt idx="80">
                  <c:v>1279.99999999999</c:v>
                </c:pt>
                <c:pt idx="81">
                  <c:v>1371.87003204645</c:v>
                </c:pt>
                <c:pt idx="82">
                  <c:v>1470.3338943962</c:v>
                </c:pt>
                <c:pt idx="83">
                  <c:v>1575.86484908148</c:v>
                </c:pt>
                <c:pt idx="84">
                  <c:v>1688.9701257893</c:v>
                </c:pt>
                <c:pt idx="85">
                  <c:v>1810.19335983755</c:v>
                </c:pt>
                <c:pt idx="86">
                  <c:v>1940.1172051333</c:v>
                </c:pt>
                <c:pt idx="87">
                  <c:v>2079.36613467195</c:v>
                </c:pt>
                <c:pt idx="88">
                  <c:v>2228.60944203807</c:v>
                </c:pt>
                <c:pt idx="89">
                  <c:v>2388.56445833422</c:v>
                </c:pt>
                <c:pt idx="90">
                  <c:v>2559.99999999999</c:v>
                </c:pt>
                <c:pt idx="91">
                  <c:v>2743.7400640929</c:v>
                </c:pt>
                <c:pt idx="92">
                  <c:v>2940.6677887924</c:v>
                </c:pt>
                <c:pt idx="93">
                  <c:v>3151.72969816297</c:v>
                </c:pt>
                <c:pt idx="94">
                  <c:v>3377.9402515786</c:v>
                </c:pt>
                <c:pt idx="95">
                  <c:v>3620.38671967511</c:v>
                </c:pt>
                <c:pt idx="96">
                  <c:v>3880.2344102666</c:v>
                </c:pt>
                <c:pt idx="97">
                  <c:v>4158.73226934391</c:v>
                </c:pt>
                <c:pt idx="98">
                  <c:v>4457.21888407614</c:v>
                </c:pt>
                <c:pt idx="99">
                  <c:v>4777.12891666844</c:v>
                </c:pt>
                <c:pt idx="100">
                  <c:v>5119.99999999998</c:v>
                </c:pt>
                <c:pt idx="101">
                  <c:v>5487.4801281858</c:v>
                </c:pt>
                <c:pt idx="102">
                  <c:v>5881.3355775848</c:v>
                </c:pt>
                <c:pt idx="103">
                  <c:v>6303.45939632595</c:v>
                </c:pt>
                <c:pt idx="104">
                  <c:v>6755.8805031572</c:v>
                </c:pt>
                <c:pt idx="105">
                  <c:v>7240.77343935022</c:v>
                </c:pt>
                <c:pt idx="106">
                  <c:v>7760.46882053321</c:v>
                </c:pt>
                <c:pt idx="107">
                  <c:v>8317.46453868782</c:v>
                </c:pt>
                <c:pt idx="108">
                  <c:v>8914.43776815228</c:v>
                </c:pt>
                <c:pt idx="109">
                  <c:v>9554.25783333688</c:v>
                </c:pt>
                <c:pt idx="110">
                  <c:v>10239.9999999999</c:v>
                </c:pt>
                <c:pt idx="111">
                  <c:v>10974.9602563716</c:v>
                </c:pt>
                <c:pt idx="112">
                  <c:v>11762.6711551696</c:v>
                </c:pt>
                <c:pt idx="113">
                  <c:v>12606.9187926519</c:v>
                </c:pt>
                <c:pt idx="114">
                  <c:v>13511.7610063144</c:v>
                </c:pt>
                <c:pt idx="115">
                  <c:v>14481.5468787004</c:v>
                </c:pt>
                <c:pt idx="116">
                  <c:v>15520.9376410664</c:v>
                </c:pt>
                <c:pt idx="117">
                  <c:v>16634.9290773756</c:v>
                </c:pt>
                <c:pt idx="118">
                  <c:v>17828.8755363045</c:v>
                </c:pt>
                <c:pt idx="119">
                  <c:v>19108.5156666737</c:v>
                </c:pt>
                <c:pt idx="120">
                  <c:v>20479.9999999999</c:v>
                </c:pt>
                <c:pt idx="121">
                  <c:v>21949.9205127432</c:v>
                </c:pt>
                <c:pt idx="122">
                  <c:v>23525.3423103392</c:v>
                </c:pt>
                <c:pt idx="123">
                  <c:v>25213.8375853038</c:v>
                </c:pt>
                <c:pt idx="124">
                  <c:v>27023.5220126288</c:v>
                </c:pt>
                <c:pt idx="125">
                  <c:v>28963.0937574009</c:v>
                </c:pt>
                <c:pt idx="126">
                  <c:v>31041.8752821328</c:v>
                </c:pt>
                <c:pt idx="127">
                  <c:v>33269.8581547513</c:v>
                </c:pt>
                <c:pt idx="128">
                  <c:v>35657.7510726091</c:v>
                </c:pt>
                <c:pt idx="129">
                  <c:v>38217.0313333475</c:v>
                </c:pt>
                <c:pt idx="130">
                  <c:v>40959.9999999998</c:v>
                </c:pt>
                <c:pt idx="131">
                  <c:v>43899.8410254864</c:v>
                </c:pt>
                <c:pt idx="132">
                  <c:v>47050.6846206784</c:v>
                </c:pt>
                <c:pt idx="133">
                  <c:v>50427.6751706076</c:v>
                </c:pt>
                <c:pt idx="134">
                  <c:v>54047.0440252576</c:v>
                </c:pt>
                <c:pt idx="135">
                  <c:v>57926.1875148018</c:v>
                </c:pt>
                <c:pt idx="136">
                  <c:v>62083.7505642657</c:v>
                </c:pt>
                <c:pt idx="137">
                  <c:v>66539.7163095026</c:v>
                </c:pt>
                <c:pt idx="138">
                  <c:v>71315.5021452183</c:v>
                </c:pt>
                <c:pt idx="139">
                  <c:v>76434.062666695</c:v>
                </c:pt>
                <c:pt idx="140">
                  <c:v>81919.9999999997</c:v>
                </c:pt>
                <c:pt idx="141">
                  <c:v>87799.6820509729</c:v>
                </c:pt>
              </c:numCache>
            </c:numRef>
          </c:cat>
          <c:val>
            <c:numRef>
              <c:f>allactive!$B$21:$B$162</c:f>
              <c:numCache/>
            </c:numRef>
          </c:val>
          <c:smooth val="0"/>
        </c:ser>
        <c:ser>
          <c:idx val="1"/>
          <c:order val="1"/>
          <c:tx>
            <c:v>active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riaa_curve!$A$21:$A$162</c:f>
              <c:numCache>
                <c:ptCount val="142"/>
                <c:pt idx="0">
                  <c:v>5</c:v>
                </c:pt>
                <c:pt idx="1">
                  <c:v>5.35886731268146</c:v>
                </c:pt>
                <c:pt idx="2">
                  <c:v>5.74349177498517</c:v>
                </c:pt>
                <c:pt idx="3">
                  <c:v>6.15572206672458</c:v>
                </c:pt>
                <c:pt idx="4">
                  <c:v>6.59753955386447</c:v>
                </c:pt>
                <c:pt idx="5">
                  <c:v>7.07106781186547</c:v>
                </c:pt>
                <c:pt idx="6">
                  <c:v>7.57858283255198</c:v>
                </c:pt>
                <c:pt idx="7">
                  <c:v>8.12252396356235</c:v>
                </c:pt>
                <c:pt idx="8">
                  <c:v>8.70550563296123</c:v>
                </c:pt>
                <c:pt idx="9">
                  <c:v>9.33032991536807</c:v>
                </c:pt>
                <c:pt idx="10">
                  <c:v>9.99999999999999</c:v>
                </c:pt>
                <c:pt idx="11">
                  <c:v>10.7177346253629</c:v>
                </c:pt>
                <c:pt idx="12">
                  <c:v>11.4869835499703</c:v>
                </c:pt>
                <c:pt idx="13">
                  <c:v>12.3114441334491</c:v>
                </c:pt>
                <c:pt idx="14">
                  <c:v>13.1950791077289</c:v>
                </c:pt>
                <c:pt idx="15">
                  <c:v>14.1421356237309</c:v>
                </c:pt>
                <c:pt idx="16">
                  <c:v>15.1571656651039</c:v>
                </c:pt>
                <c:pt idx="17">
                  <c:v>16.2450479271247</c:v>
                </c:pt>
                <c:pt idx="18">
                  <c:v>17.4110112659224</c:v>
                </c:pt>
                <c:pt idx="19">
                  <c:v>18.6606598307361</c:v>
                </c:pt>
                <c:pt idx="20">
                  <c:v>19.9999999999999</c:v>
                </c:pt>
                <c:pt idx="21">
                  <c:v>21.4354692507258</c:v>
                </c:pt>
                <c:pt idx="22">
                  <c:v>22.9739670999406</c:v>
                </c:pt>
                <c:pt idx="23">
                  <c:v>24.6228882668983</c:v>
                </c:pt>
                <c:pt idx="24">
                  <c:v>26.3901582154578</c:v>
                </c:pt>
                <c:pt idx="25">
                  <c:v>28.2842712474618</c:v>
                </c:pt>
                <c:pt idx="26">
                  <c:v>30.3143313302079</c:v>
                </c:pt>
                <c:pt idx="27">
                  <c:v>32.4900958542494</c:v>
                </c:pt>
                <c:pt idx="28">
                  <c:v>34.8220225318449</c:v>
                </c:pt>
                <c:pt idx="29">
                  <c:v>37.3213196614722</c:v>
                </c:pt>
                <c:pt idx="30">
                  <c:v>39.9999999999999</c:v>
                </c:pt>
                <c:pt idx="31">
                  <c:v>42.8709385014516</c:v>
                </c:pt>
                <c:pt idx="32">
                  <c:v>45.9479341998813</c:v>
                </c:pt>
                <c:pt idx="33">
                  <c:v>49.2457765337966</c:v>
                </c:pt>
                <c:pt idx="34">
                  <c:v>52.7803164309157</c:v>
                </c:pt>
                <c:pt idx="35">
                  <c:v>56.5685424949237</c:v>
                </c:pt>
                <c:pt idx="36">
                  <c:v>60.6286626604158</c:v>
                </c:pt>
                <c:pt idx="37">
                  <c:v>64.9801917084987</c:v>
                </c:pt>
                <c:pt idx="38">
                  <c:v>69.6440450636898</c:v>
                </c:pt>
                <c:pt idx="39">
                  <c:v>74.6426393229445</c:v>
                </c:pt>
                <c:pt idx="40">
                  <c:v>79.9999999999999</c:v>
                </c:pt>
                <c:pt idx="41">
                  <c:v>85.7418770029033</c:v>
                </c:pt>
                <c:pt idx="42">
                  <c:v>91.8958683997627</c:v>
                </c:pt>
                <c:pt idx="43">
                  <c:v>98.4915530675932</c:v>
                </c:pt>
                <c:pt idx="44">
                  <c:v>105.560632861831</c:v>
                </c:pt>
                <c:pt idx="45">
                  <c:v>113.137084989847</c:v>
                </c:pt>
                <c:pt idx="46">
                  <c:v>121.257325320831</c:v>
                </c:pt>
                <c:pt idx="47">
                  <c:v>129.960383416997</c:v>
                </c:pt>
                <c:pt idx="48">
                  <c:v>139.288090127379</c:v>
                </c:pt>
                <c:pt idx="49">
                  <c:v>149.285278645889</c:v>
                </c:pt>
                <c:pt idx="50">
                  <c:v>159.999999999999</c:v>
                </c:pt>
                <c:pt idx="51">
                  <c:v>171.483754005806</c:v>
                </c:pt>
                <c:pt idx="52">
                  <c:v>183.791736799525</c:v>
                </c:pt>
                <c:pt idx="53">
                  <c:v>196.983106135186</c:v>
                </c:pt>
                <c:pt idx="54">
                  <c:v>211.121265723662</c:v>
                </c:pt>
                <c:pt idx="55">
                  <c:v>226.274169979694</c:v>
                </c:pt>
                <c:pt idx="56">
                  <c:v>242.514650641663</c:v>
                </c:pt>
                <c:pt idx="57">
                  <c:v>259.920766833995</c:v>
                </c:pt>
                <c:pt idx="58">
                  <c:v>278.576180254759</c:v>
                </c:pt>
                <c:pt idx="59">
                  <c:v>298.570557291778</c:v>
                </c:pt>
                <c:pt idx="60">
                  <c:v>319.999999999999</c:v>
                </c:pt>
                <c:pt idx="61">
                  <c:v>342.967508011613</c:v>
                </c:pt>
                <c:pt idx="62">
                  <c:v>367.58347359905</c:v>
                </c:pt>
                <c:pt idx="63">
                  <c:v>393.966212270372</c:v>
                </c:pt>
                <c:pt idx="64">
                  <c:v>422.242531447325</c:v>
                </c:pt>
                <c:pt idx="65">
                  <c:v>452.548339959389</c:v>
                </c:pt>
                <c:pt idx="66">
                  <c:v>485.029301283326</c:v>
                </c:pt>
                <c:pt idx="67">
                  <c:v>519.841533667989</c:v>
                </c:pt>
                <c:pt idx="68">
                  <c:v>557.152360509518</c:v>
                </c:pt>
                <c:pt idx="69">
                  <c:v>597.141114583555</c:v>
                </c:pt>
                <c:pt idx="70">
                  <c:v>639.999999999998</c:v>
                </c:pt>
                <c:pt idx="71">
                  <c:v>685.935016023226</c:v>
                </c:pt>
                <c:pt idx="72">
                  <c:v>735.1669471981</c:v>
                </c:pt>
                <c:pt idx="73">
                  <c:v>787.932424540744</c:v>
                </c:pt>
                <c:pt idx="74">
                  <c:v>844.48506289465</c:v>
                </c:pt>
                <c:pt idx="75">
                  <c:v>905.096679918778</c:v>
                </c:pt>
                <c:pt idx="76">
                  <c:v>970.058602566652</c:v>
                </c:pt>
                <c:pt idx="77">
                  <c:v>1039.68306733597</c:v>
                </c:pt>
                <c:pt idx="78">
                  <c:v>1114.30472101903</c:v>
                </c:pt>
                <c:pt idx="79">
                  <c:v>1194.28222916711</c:v>
                </c:pt>
                <c:pt idx="80">
                  <c:v>1279.99999999999</c:v>
                </c:pt>
                <c:pt idx="81">
                  <c:v>1371.87003204645</c:v>
                </c:pt>
                <c:pt idx="82">
                  <c:v>1470.3338943962</c:v>
                </c:pt>
                <c:pt idx="83">
                  <c:v>1575.86484908148</c:v>
                </c:pt>
                <c:pt idx="84">
                  <c:v>1688.9701257893</c:v>
                </c:pt>
                <c:pt idx="85">
                  <c:v>1810.19335983755</c:v>
                </c:pt>
                <c:pt idx="86">
                  <c:v>1940.1172051333</c:v>
                </c:pt>
                <c:pt idx="87">
                  <c:v>2079.36613467195</c:v>
                </c:pt>
                <c:pt idx="88">
                  <c:v>2228.60944203807</c:v>
                </c:pt>
                <c:pt idx="89">
                  <c:v>2388.56445833422</c:v>
                </c:pt>
                <c:pt idx="90">
                  <c:v>2559.99999999999</c:v>
                </c:pt>
                <c:pt idx="91">
                  <c:v>2743.7400640929</c:v>
                </c:pt>
                <c:pt idx="92">
                  <c:v>2940.6677887924</c:v>
                </c:pt>
                <c:pt idx="93">
                  <c:v>3151.72969816297</c:v>
                </c:pt>
                <c:pt idx="94">
                  <c:v>3377.9402515786</c:v>
                </c:pt>
                <c:pt idx="95">
                  <c:v>3620.38671967511</c:v>
                </c:pt>
                <c:pt idx="96">
                  <c:v>3880.2344102666</c:v>
                </c:pt>
                <c:pt idx="97">
                  <c:v>4158.73226934391</c:v>
                </c:pt>
                <c:pt idx="98">
                  <c:v>4457.21888407614</c:v>
                </c:pt>
                <c:pt idx="99">
                  <c:v>4777.12891666844</c:v>
                </c:pt>
                <c:pt idx="100">
                  <c:v>5119.99999999998</c:v>
                </c:pt>
                <c:pt idx="101">
                  <c:v>5487.4801281858</c:v>
                </c:pt>
                <c:pt idx="102">
                  <c:v>5881.3355775848</c:v>
                </c:pt>
                <c:pt idx="103">
                  <c:v>6303.45939632595</c:v>
                </c:pt>
                <c:pt idx="104">
                  <c:v>6755.8805031572</c:v>
                </c:pt>
                <c:pt idx="105">
                  <c:v>7240.77343935022</c:v>
                </c:pt>
                <c:pt idx="106">
                  <c:v>7760.46882053321</c:v>
                </c:pt>
                <c:pt idx="107">
                  <c:v>8317.46453868782</c:v>
                </c:pt>
                <c:pt idx="108">
                  <c:v>8914.43776815228</c:v>
                </c:pt>
                <c:pt idx="109">
                  <c:v>9554.25783333688</c:v>
                </c:pt>
                <c:pt idx="110">
                  <c:v>10239.9999999999</c:v>
                </c:pt>
                <c:pt idx="111">
                  <c:v>10974.9602563716</c:v>
                </c:pt>
                <c:pt idx="112">
                  <c:v>11762.6711551696</c:v>
                </c:pt>
                <c:pt idx="113">
                  <c:v>12606.9187926519</c:v>
                </c:pt>
                <c:pt idx="114">
                  <c:v>13511.7610063144</c:v>
                </c:pt>
                <c:pt idx="115">
                  <c:v>14481.5468787004</c:v>
                </c:pt>
                <c:pt idx="116">
                  <c:v>15520.9376410664</c:v>
                </c:pt>
                <c:pt idx="117">
                  <c:v>16634.9290773756</c:v>
                </c:pt>
                <c:pt idx="118">
                  <c:v>17828.8755363045</c:v>
                </c:pt>
                <c:pt idx="119">
                  <c:v>19108.5156666737</c:v>
                </c:pt>
                <c:pt idx="120">
                  <c:v>20479.9999999999</c:v>
                </c:pt>
                <c:pt idx="121">
                  <c:v>21949.9205127432</c:v>
                </c:pt>
                <c:pt idx="122">
                  <c:v>23525.3423103392</c:v>
                </c:pt>
                <c:pt idx="123">
                  <c:v>25213.8375853038</c:v>
                </c:pt>
                <c:pt idx="124">
                  <c:v>27023.5220126288</c:v>
                </c:pt>
                <c:pt idx="125">
                  <c:v>28963.0937574009</c:v>
                </c:pt>
                <c:pt idx="126">
                  <c:v>31041.8752821328</c:v>
                </c:pt>
                <c:pt idx="127">
                  <c:v>33269.8581547513</c:v>
                </c:pt>
                <c:pt idx="128">
                  <c:v>35657.7510726091</c:v>
                </c:pt>
                <c:pt idx="129">
                  <c:v>38217.0313333475</c:v>
                </c:pt>
                <c:pt idx="130">
                  <c:v>40959.9999999998</c:v>
                </c:pt>
                <c:pt idx="131">
                  <c:v>43899.8410254864</c:v>
                </c:pt>
                <c:pt idx="132">
                  <c:v>47050.6846206784</c:v>
                </c:pt>
                <c:pt idx="133">
                  <c:v>50427.6751706076</c:v>
                </c:pt>
                <c:pt idx="134">
                  <c:v>54047.0440252576</c:v>
                </c:pt>
                <c:pt idx="135">
                  <c:v>57926.1875148018</c:v>
                </c:pt>
                <c:pt idx="136">
                  <c:v>62083.7505642657</c:v>
                </c:pt>
                <c:pt idx="137">
                  <c:v>66539.7163095026</c:v>
                </c:pt>
                <c:pt idx="138">
                  <c:v>71315.5021452183</c:v>
                </c:pt>
                <c:pt idx="139">
                  <c:v>76434.062666695</c:v>
                </c:pt>
                <c:pt idx="140">
                  <c:v>81919.9999999997</c:v>
                </c:pt>
                <c:pt idx="141">
                  <c:v>87799.6820509729</c:v>
                </c:pt>
              </c:numCache>
            </c:numRef>
          </c:cat>
          <c:val>
            <c:numRef>
              <c:f>allactive!$C$21:$C$162</c:f>
              <c:numCache>
                <c:ptCount val="142"/>
                <c:pt idx="0">
                  <c:v>21.437616347755323</c:v>
                </c:pt>
                <c:pt idx="1">
                  <c:v>21.437612808988447</c:v>
                </c:pt>
                <c:pt idx="2">
                  <c:v>21.437608744016345</c:v>
                </c:pt>
                <c:pt idx="3">
                  <c:v>21.43760407459426</c:v>
                </c:pt>
                <c:pt idx="4">
                  <c:v>21.437598710843048</c:v>
                </c:pt>
                <c:pt idx="5">
                  <c:v>21.437592549519024</c:v>
                </c:pt>
                <c:pt idx="6">
                  <c:v>21.437585472027095</c:v>
                </c:pt>
                <c:pt idx="7">
                  <c:v>21.437577342138056</c:v>
                </c:pt>
                <c:pt idx="8">
                  <c:v>21.43756800336672</c:v>
                </c:pt>
                <c:pt idx="9">
                  <c:v>21.437557275960316</c:v>
                </c:pt>
                <c:pt idx="10">
                  <c:v>21.43754495343906</c:v>
                </c:pt>
                <c:pt idx="11">
                  <c:v>21.437530798622447</c:v>
                </c:pt>
                <c:pt idx="12">
                  <c:v>21.43751453906505</c:v>
                </c:pt>
                <c:pt idx="13">
                  <c:v>21.437495861813602</c:v>
                </c:pt>
                <c:pt idx="14">
                  <c:v>21.437474407385082</c:v>
                </c:pt>
                <c:pt idx="15">
                  <c:v>21.43744976284958</c:v>
                </c:pt>
                <c:pt idx="16">
                  <c:v>21.43742145388542</c:v>
                </c:pt>
                <c:pt idx="17">
                  <c:v>21.437388935653388</c:v>
                </c:pt>
                <c:pt idx="18">
                  <c:v>21.4373515823153</c:v>
                </c:pt>
                <c:pt idx="19">
                  <c:v>21.437308674995208</c:v>
                </c:pt>
                <c:pt idx="20">
                  <c:v>21.437259387952224</c:v>
                </c:pt>
                <c:pt idx="21">
                  <c:v>21.43720277269979</c:v>
                </c:pt>
                <c:pt idx="22">
                  <c:v>21.437137739766555</c:v>
                </c:pt>
                <c:pt idx="23">
                  <c:v>21.437063037749212</c:v>
                </c:pt>
                <c:pt idx="24">
                  <c:v>21.4369772292562</c:v>
                </c:pt>
                <c:pt idx="25">
                  <c:v>21.436878663281234</c:v>
                </c:pt>
                <c:pt idx="26">
                  <c:v>21.436765443478492</c:v>
                </c:pt>
                <c:pt idx="27">
                  <c:v>21.436635391732963</c:v>
                </c:pt>
                <c:pt idx="28">
                  <c:v>21.436486006330114</c:v>
                </c:pt>
                <c:pt idx="29">
                  <c:v>21.436314413927533</c:v>
                </c:pt>
                <c:pt idx="30">
                  <c:v>21.436117314413593</c:v>
                </c:pt>
                <c:pt idx="31">
                  <c:v>21.435890917604524</c:v>
                </c:pt>
                <c:pt idx="32">
                  <c:v>21.435630870578862</c:v>
                </c:pt>
                <c:pt idx="33">
                  <c:v>21.43533217427253</c:v>
                </c:pt>
                <c:pt idx="34">
                  <c:v>21.43498908775895</c:v>
                </c:pt>
                <c:pt idx="35">
                  <c:v>21.434595018410988</c:v>
                </c:pt>
                <c:pt idx="36">
                  <c:v>21.43414239588148</c:v>
                </c:pt>
                <c:pt idx="37">
                  <c:v>21.43362252754487</c:v>
                </c:pt>
                <c:pt idx="38">
                  <c:v>21.43302543270687</c:v>
                </c:pt>
                <c:pt idx="39">
                  <c:v>21.432339652508446</c:v>
                </c:pt>
                <c:pt idx="40">
                  <c:v>21.43155203202079</c:v>
                </c:pt>
                <c:pt idx="41">
                  <c:v>21.430647470541132</c:v>
                </c:pt>
                <c:pt idx="42">
                  <c:v>21.42960863555257</c:v>
                </c:pt>
                <c:pt idx="43">
                  <c:v>21.42841563519636</c:v>
                </c:pt>
                <c:pt idx="44">
                  <c:v>21.427045643419333</c:v>
                </c:pt>
                <c:pt idx="45">
                  <c:v>21.425472471194524</c:v>
                </c:pt>
                <c:pt idx="46">
                  <c:v>21.423666076369017</c:v>
                </c:pt>
                <c:pt idx="47">
                  <c:v>21.421592003764957</c:v>
                </c:pt>
                <c:pt idx="48">
                  <c:v>21.419210746149275</c:v>
                </c:pt>
                <c:pt idx="49">
                  <c:v>21.416477015600194</c:v>
                </c:pt>
                <c:pt idx="50">
                  <c:v>21.413338913642377</c:v>
                </c:pt>
                <c:pt idx="51">
                  <c:v>21.409736987317558</c:v>
                </c:pt>
                <c:pt idx="52">
                  <c:v>21.40560315713175</c:v>
                </c:pt>
                <c:pt idx="53">
                  <c:v>21.400859501615045</c:v>
                </c:pt>
                <c:pt idx="54">
                  <c:v>21.395416882110226</c:v>
                </c:pt>
                <c:pt idx="55">
                  <c:v>21.38917339045527</c:v>
                </c:pt>
                <c:pt idx="56">
                  <c:v>21.38201260156208</c:v>
                </c:pt>
                <c:pt idx="57">
                  <c:v>21.373801612675805</c:v>
                </c:pt>
                <c:pt idx="58">
                  <c:v>21.364388851533988</c:v>
                </c:pt>
                <c:pt idx="59">
                  <c:v>21.35360163699879</c:v>
                </c:pt>
                <c:pt idx="60">
                  <c:v>21.34124347834961</c:v>
                </c:pt>
                <c:pt idx="61">
                  <c:v>21.327091103718033</c:v>
                </c:pt>
                <c:pt idx="62">
                  <c:v>21.310891214638943</c:v>
                </c:pt>
                <c:pt idx="63">
                  <c:v>21.29235697299066</c:v>
                </c:pt>
                <c:pt idx="64">
                  <c:v>21.27116423940734</c:v>
                </c:pt>
                <c:pt idx="65">
                  <c:v>21.24694759934539</c:v>
                </c:pt>
                <c:pt idx="66">
                  <c:v>21.2192962351794</c:v>
                </c:pt>
                <c:pt idx="67">
                  <c:v>21.187749730757787</c:v>
                </c:pt>
                <c:pt idx="68">
                  <c:v>21.15179392936541</c:v>
                </c:pt>
                <c:pt idx="69">
                  <c:v>21.110857007284608</c:v>
                </c:pt>
                <c:pt idx="70">
                  <c:v>21.064305972799517</c:v>
                </c:pt>
                <c:pt idx="71">
                  <c:v>21.011443853337852</c:v>
                </c:pt>
                <c:pt idx="72">
                  <c:v>20.95150788900453</c:v>
                </c:pt>
                <c:pt idx="73">
                  <c:v>20.883669104874997</c:v>
                </c:pt>
                <c:pt idx="74">
                  <c:v>20.80703368089216</c:v>
                </c:pt>
                <c:pt idx="75">
                  <c:v>20.72064656861474</c:v>
                </c:pt>
                <c:pt idx="76">
                  <c:v>20.62349780784055</c:v>
                </c:pt>
                <c:pt idx="77">
                  <c:v>20.51453196120775</c:v>
                </c:pt>
                <c:pt idx="78">
                  <c:v>20.392660999036906</c:v>
                </c:pt>
                <c:pt idx="79">
                  <c:v>20.256780819701817</c:v>
                </c:pt>
                <c:pt idx="80">
                  <c:v>20.105791377491926</c:v>
                </c:pt>
                <c:pt idx="81">
                  <c:v>19.938620113461795</c:v>
                </c:pt>
                <c:pt idx="82">
                  <c:v>19.75424805998152</c:v>
                </c:pt>
                <c:pt idx="83">
                  <c:v>19.551737644949085</c:v>
                </c:pt>
                <c:pt idx="84">
                  <c:v>19.33026089810653</c:v>
                </c:pt>
                <c:pt idx="85">
                  <c:v>19.089126509577326</c:v>
                </c:pt>
                <c:pt idx="86">
                  <c:v>18.827804060433635</c:v>
                </c:pt>
                <c:pt idx="87">
                  <c:v>18.545943777920286</c:v>
                </c:pt>
                <c:pt idx="88">
                  <c:v>18.243390384297555</c:v>
                </c:pt>
                <c:pt idx="89">
                  <c:v>17.920189999588445</c:v>
                </c:pt>
                <c:pt idx="90">
                  <c:v>17.576589585084363</c:v>
                </c:pt>
                <c:pt idx="91">
                  <c:v>17.21302901051294</c:v>
                </c:pt>
                <c:pt idx="92">
                  <c:v>16.83012641366402</c:v>
                </c:pt>
                <c:pt idx="93">
                  <c:v>16.428658019422272</c:v>
                </c:pt>
                <c:pt idx="94">
                  <c:v>16.009533935442505</c:v>
                </c:pt>
                <c:pt idx="95">
                  <c:v>15.573771612026917</c:v>
                </c:pt>
                <c:pt idx="96">
                  <c:v>15.122468643343609</c:v>
                </c:pt>
                <c:pt idx="97">
                  <c:v>14.656776422472149</c:v>
                </c:pt>
                <c:pt idx="98">
                  <c:v>14.177875888459255</c:v>
                </c:pt>
                <c:pt idx="99">
                  <c:v>13.686956271089272</c:v>
                </c:pt>
                <c:pt idx="100">
                  <c:v>13.185197396697362</c:v>
                </c:pt>
                <c:pt idx="101">
                  <c:v>12.673755804194457</c:v>
                </c:pt>
                <c:pt idx="102">
                  <c:v>12.15375465927491</c:v>
                </c:pt>
                <c:pt idx="103">
                  <c:v>11.626277258020565</c:v>
                </c:pt>
                <c:pt idx="104">
                  <c:v>11.092363779329148</c:v>
                </c:pt>
                <c:pt idx="105">
                  <c:v>10.553010871696586</c:v>
                </c:pt>
                <c:pt idx="106">
                  <c:v>10.009173632526483</c:v>
                </c:pt>
                <c:pt idx="107">
                  <c:v>9.461769544510332</c:v>
                </c:pt>
                <c:pt idx="108">
                  <c:v>8.911683961383076</c:v>
                </c:pt>
                <c:pt idx="109">
                  <c:v>8.35977677379924</c:v>
                </c:pt>
                <c:pt idx="110">
                  <c:v>7.806889926596909</c:v>
                </c:pt>
                <c:pt idx="111">
                  <c:v>7.253855494869882</c:v>
                </c:pt>
                <c:pt idx="112">
                  <c:v>6.701504053548646</c:v>
                </c:pt>
                <c:pt idx="113">
                  <c:v>6.150673090757962</c:v>
                </c:pt>
                <c:pt idx="114">
                  <c:v>5.602215217613889</c:v>
                </c:pt>
                <c:pt idx="115">
                  <c:v>5.057005916144647</c:v>
                </c:pt>
                <c:pt idx="116">
                  <c:v>4.51595054365518</c:v>
                </c:pt>
                <c:pt idx="117">
                  <c:v>3.9799902784339594</c:v>
                </c:pt>
                <c:pt idx="118">
                  <c:v>3.4501066521023205</c:v>
                </c:pt>
                <c:pt idx="119">
                  <c:v>2.927324273850928</c:v>
                </c:pt>
                <c:pt idx="120">
                  <c:v>2.4127113191281353</c:v>
                </c:pt>
                <c:pt idx="121">
                  <c:v>1.907377340017959</c:v>
                </c:pt>
                <c:pt idx="122">
                  <c:v>1.412467968429226</c:v>
                </c:pt>
                <c:pt idx="123">
                  <c:v>0.9291561391336529</c:v>
                </c:pt>
                <c:pt idx="124">
                  <c:v>0.4586295697846623</c:v>
                </c:pt>
                <c:pt idx="125">
                  <c:v>0.002074408289075791</c:v>
                </c:pt>
                <c:pt idx="126">
                  <c:v>-0.4393448031372458</c:v>
                </c:pt>
                <c:pt idx="127">
                  <c:v>-0.8645084004578649</c:v>
                </c:pt>
                <c:pt idx="128">
                  <c:v>-1.2723673240320608</c:v>
                </c:pt>
                <c:pt idx="129">
                  <c:v>-1.661970174625253</c:v>
                </c:pt>
                <c:pt idx="130">
                  <c:v>-2.0324901743629837</c:v>
                </c:pt>
                <c:pt idx="131">
                  <c:v>-2.3832503984173314</c:v>
                </c:pt>
                <c:pt idx="132">
                  <c:v>-2.713745573729483</c:v>
                </c:pt>
                <c:pt idx="133">
                  <c:v>-3.0236588456307985</c:v>
                </c:pt>
                <c:pt idx="134">
                  <c:v>-3.3128722015465115</c:v>
                </c:pt>
                <c:pt idx="135">
                  <c:v>-3.5814696921209617</c:v>
                </c:pt>
                <c:pt idx="136">
                  <c:v>-3.8297331530881706</c:v>
                </c:pt>
                <c:pt idx="137">
                  <c:v>-4.058130732850685</c:v>
                </c:pt>
                <c:pt idx="138">
                  <c:v>-4.267299091186132</c:v>
                </c:pt>
                <c:pt idx="139">
                  <c:v>-4.458020578808409</c:v>
                </c:pt>
                <c:pt idx="140">
                  <c:v>-4.631196990222399</c:v>
                </c:pt>
                <c:pt idx="141">
                  <c:v>-4.787821578225781</c:v>
                </c:pt>
              </c:numCache>
            </c:numRef>
          </c:val>
          <c:smooth val="0"/>
        </c:ser>
        <c:ser>
          <c:idx val="2"/>
          <c:order val="2"/>
          <c:tx>
            <c:v>allactive</c:v>
          </c:tx>
          <c:spPr>
            <a:ln w="25400">
              <a:solidFill>
                <a:srgbClr val="FFFF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riaa_curve!$A$21:$A$162</c:f>
              <c:numCache>
                <c:ptCount val="142"/>
                <c:pt idx="0">
                  <c:v>5</c:v>
                </c:pt>
                <c:pt idx="1">
                  <c:v>5.35886731268146</c:v>
                </c:pt>
                <c:pt idx="2">
                  <c:v>5.74349177498517</c:v>
                </c:pt>
                <c:pt idx="3">
                  <c:v>6.15572206672458</c:v>
                </c:pt>
                <c:pt idx="4">
                  <c:v>6.59753955386447</c:v>
                </c:pt>
                <c:pt idx="5">
                  <c:v>7.07106781186547</c:v>
                </c:pt>
                <c:pt idx="6">
                  <c:v>7.57858283255198</c:v>
                </c:pt>
                <c:pt idx="7">
                  <c:v>8.12252396356235</c:v>
                </c:pt>
                <c:pt idx="8">
                  <c:v>8.70550563296123</c:v>
                </c:pt>
                <c:pt idx="9">
                  <c:v>9.33032991536807</c:v>
                </c:pt>
                <c:pt idx="10">
                  <c:v>9.99999999999999</c:v>
                </c:pt>
                <c:pt idx="11">
                  <c:v>10.7177346253629</c:v>
                </c:pt>
                <c:pt idx="12">
                  <c:v>11.4869835499703</c:v>
                </c:pt>
                <c:pt idx="13">
                  <c:v>12.3114441334491</c:v>
                </c:pt>
                <c:pt idx="14">
                  <c:v>13.1950791077289</c:v>
                </c:pt>
                <c:pt idx="15">
                  <c:v>14.1421356237309</c:v>
                </c:pt>
                <c:pt idx="16">
                  <c:v>15.1571656651039</c:v>
                </c:pt>
                <c:pt idx="17">
                  <c:v>16.2450479271247</c:v>
                </c:pt>
                <c:pt idx="18">
                  <c:v>17.4110112659224</c:v>
                </c:pt>
                <c:pt idx="19">
                  <c:v>18.6606598307361</c:v>
                </c:pt>
                <c:pt idx="20">
                  <c:v>19.9999999999999</c:v>
                </c:pt>
                <c:pt idx="21">
                  <c:v>21.4354692507258</c:v>
                </c:pt>
                <c:pt idx="22">
                  <c:v>22.9739670999406</c:v>
                </c:pt>
                <c:pt idx="23">
                  <c:v>24.6228882668983</c:v>
                </c:pt>
                <c:pt idx="24">
                  <c:v>26.3901582154578</c:v>
                </c:pt>
                <c:pt idx="25">
                  <c:v>28.2842712474618</c:v>
                </c:pt>
                <c:pt idx="26">
                  <c:v>30.3143313302079</c:v>
                </c:pt>
                <c:pt idx="27">
                  <c:v>32.4900958542494</c:v>
                </c:pt>
                <c:pt idx="28">
                  <c:v>34.8220225318449</c:v>
                </c:pt>
                <c:pt idx="29">
                  <c:v>37.3213196614722</c:v>
                </c:pt>
                <c:pt idx="30">
                  <c:v>39.9999999999999</c:v>
                </c:pt>
                <c:pt idx="31">
                  <c:v>42.8709385014516</c:v>
                </c:pt>
                <c:pt idx="32">
                  <c:v>45.9479341998813</c:v>
                </c:pt>
                <c:pt idx="33">
                  <c:v>49.2457765337966</c:v>
                </c:pt>
                <c:pt idx="34">
                  <c:v>52.7803164309157</c:v>
                </c:pt>
                <c:pt idx="35">
                  <c:v>56.5685424949237</c:v>
                </c:pt>
                <c:pt idx="36">
                  <c:v>60.6286626604158</c:v>
                </c:pt>
                <c:pt idx="37">
                  <c:v>64.9801917084987</c:v>
                </c:pt>
                <c:pt idx="38">
                  <c:v>69.6440450636898</c:v>
                </c:pt>
                <c:pt idx="39">
                  <c:v>74.6426393229445</c:v>
                </c:pt>
                <c:pt idx="40">
                  <c:v>79.9999999999999</c:v>
                </c:pt>
                <c:pt idx="41">
                  <c:v>85.7418770029033</c:v>
                </c:pt>
                <c:pt idx="42">
                  <c:v>91.8958683997627</c:v>
                </c:pt>
                <c:pt idx="43">
                  <c:v>98.4915530675932</c:v>
                </c:pt>
                <c:pt idx="44">
                  <c:v>105.560632861831</c:v>
                </c:pt>
                <c:pt idx="45">
                  <c:v>113.137084989847</c:v>
                </c:pt>
                <c:pt idx="46">
                  <c:v>121.257325320831</c:v>
                </c:pt>
                <c:pt idx="47">
                  <c:v>129.960383416997</c:v>
                </c:pt>
                <c:pt idx="48">
                  <c:v>139.288090127379</c:v>
                </c:pt>
                <c:pt idx="49">
                  <c:v>149.285278645889</c:v>
                </c:pt>
                <c:pt idx="50">
                  <c:v>159.999999999999</c:v>
                </c:pt>
                <c:pt idx="51">
                  <c:v>171.483754005806</c:v>
                </c:pt>
                <c:pt idx="52">
                  <c:v>183.791736799525</c:v>
                </c:pt>
                <c:pt idx="53">
                  <c:v>196.983106135186</c:v>
                </c:pt>
                <c:pt idx="54">
                  <c:v>211.121265723662</c:v>
                </c:pt>
                <c:pt idx="55">
                  <c:v>226.274169979694</c:v>
                </c:pt>
                <c:pt idx="56">
                  <c:v>242.514650641663</c:v>
                </c:pt>
                <c:pt idx="57">
                  <c:v>259.920766833995</c:v>
                </c:pt>
                <c:pt idx="58">
                  <c:v>278.576180254759</c:v>
                </c:pt>
                <c:pt idx="59">
                  <c:v>298.570557291778</c:v>
                </c:pt>
                <c:pt idx="60">
                  <c:v>319.999999999999</c:v>
                </c:pt>
                <c:pt idx="61">
                  <c:v>342.967508011613</c:v>
                </c:pt>
                <c:pt idx="62">
                  <c:v>367.58347359905</c:v>
                </c:pt>
                <c:pt idx="63">
                  <c:v>393.966212270372</c:v>
                </c:pt>
                <c:pt idx="64">
                  <c:v>422.242531447325</c:v>
                </c:pt>
                <c:pt idx="65">
                  <c:v>452.548339959389</c:v>
                </c:pt>
                <c:pt idx="66">
                  <c:v>485.029301283326</c:v>
                </c:pt>
                <c:pt idx="67">
                  <c:v>519.841533667989</c:v>
                </c:pt>
                <c:pt idx="68">
                  <c:v>557.152360509518</c:v>
                </c:pt>
                <c:pt idx="69">
                  <c:v>597.141114583555</c:v>
                </c:pt>
                <c:pt idx="70">
                  <c:v>639.999999999998</c:v>
                </c:pt>
                <c:pt idx="71">
                  <c:v>685.935016023226</c:v>
                </c:pt>
                <c:pt idx="72">
                  <c:v>735.1669471981</c:v>
                </c:pt>
                <c:pt idx="73">
                  <c:v>787.932424540744</c:v>
                </c:pt>
                <c:pt idx="74">
                  <c:v>844.48506289465</c:v>
                </c:pt>
                <c:pt idx="75">
                  <c:v>905.096679918778</c:v>
                </c:pt>
                <c:pt idx="76">
                  <c:v>970.058602566652</c:v>
                </c:pt>
                <c:pt idx="77">
                  <c:v>1039.68306733597</c:v>
                </c:pt>
                <c:pt idx="78">
                  <c:v>1114.30472101903</c:v>
                </c:pt>
                <c:pt idx="79">
                  <c:v>1194.28222916711</c:v>
                </c:pt>
                <c:pt idx="80">
                  <c:v>1279.99999999999</c:v>
                </c:pt>
                <c:pt idx="81">
                  <c:v>1371.87003204645</c:v>
                </c:pt>
                <c:pt idx="82">
                  <c:v>1470.3338943962</c:v>
                </c:pt>
                <c:pt idx="83">
                  <c:v>1575.86484908148</c:v>
                </c:pt>
                <c:pt idx="84">
                  <c:v>1688.9701257893</c:v>
                </c:pt>
                <c:pt idx="85">
                  <c:v>1810.19335983755</c:v>
                </c:pt>
                <c:pt idx="86">
                  <c:v>1940.1172051333</c:v>
                </c:pt>
                <c:pt idx="87">
                  <c:v>2079.36613467195</c:v>
                </c:pt>
                <c:pt idx="88">
                  <c:v>2228.60944203807</c:v>
                </c:pt>
                <c:pt idx="89">
                  <c:v>2388.56445833422</c:v>
                </c:pt>
                <c:pt idx="90">
                  <c:v>2559.99999999999</c:v>
                </c:pt>
                <c:pt idx="91">
                  <c:v>2743.7400640929</c:v>
                </c:pt>
                <c:pt idx="92">
                  <c:v>2940.6677887924</c:v>
                </c:pt>
                <c:pt idx="93">
                  <c:v>3151.72969816297</c:v>
                </c:pt>
                <c:pt idx="94">
                  <c:v>3377.9402515786</c:v>
                </c:pt>
                <c:pt idx="95">
                  <c:v>3620.38671967511</c:v>
                </c:pt>
                <c:pt idx="96">
                  <c:v>3880.2344102666</c:v>
                </c:pt>
                <c:pt idx="97">
                  <c:v>4158.73226934391</c:v>
                </c:pt>
                <c:pt idx="98">
                  <c:v>4457.21888407614</c:v>
                </c:pt>
                <c:pt idx="99">
                  <c:v>4777.12891666844</c:v>
                </c:pt>
                <c:pt idx="100">
                  <c:v>5119.99999999998</c:v>
                </c:pt>
                <c:pt idx="101">
                  <c:v>5487.4801281858</c:v>
                </c:pt>
                <c:pt idx="102">
                  <c:v>5881.3355775848</c:v>
                </c:pt>
                <c:pt idx="103">
                  <c:v>6303.45939632595</c:v>
                </c:pt>
                <c:pt idx="104">
                  <c:v>6755.8805031572</c:v>
                </c:pt>
                <c:pt idx="105">
                  <c:v>7240.77343935022</c:v>
                </c:pt>
                <c:pt idx="106">
                  <c:v>7760.46882053321</c:v>
                </c:pt>
                <c:pt idx="107">
                  <c:v>8317.46453868782</c:v>
                </c:pt>
                <c:pt idx="108">
                  <c:v>8914.43776815228</c:v>
                </c:pt>
                <c:pt idx="109">
                  <c:v>9554.25783333688</c:v>
                </c:pt>
                <c:pt idx="110">
                  <c:v>10239.9999999999</c:v>
                </c:pt>
                <c:pt idx="111">
                  <c:v>10974.9602563716</c:v>
                </c:pt>
                <c:pt idx="112">
                  <c:v>11762.6711551696</c:v>
                </c:pt>
                <c:pt idx="113">
                  <c:v>12606.9187926519</c:v>
                </c:pt>
                <c:pt idx="114">
                  <c:v>13511.7610063144</c:v>
                </c:pt>
                <c:pt idx="115">
                  <c:v>14481.5468787004</c:v>
                </c:pt>
                <c:pt idx="116">
                  <c:v>15520.9376410664</c:v>
                </c:pt>
                <c:pt idx="117">
                  <c:v>16634.9290773756</c:v>
                </c:pt>
                <c:pt idx="118">
                  <c:v>17828.8755363045</c:v>
                </c:pt>
                <c:pt idx="119">
                  <c:v>19108.5156666737</c:v>
                </c:pt>
                <c:pt idx="120">
                  <c:v>20479.9999999999</c:v>
                </c:pt>
                <c:pt idx="121">
                  <c:v>21949.9205127432</c:v>
                </c:pt>
                <c:pt idx="122">
                  <c:v>23525.3423103392</c:v>
                </c:pt>
                <c:pt idx="123">
                  <c:v>25213.8375853038</c:v>
                </c:pt>
                <c:pt idx="124">
                  <c:v>27023.5220126288</c:v>
                </c:pt>
                <c:pt idx="125">
                  <c:v>28963.0937574009</c:v>
                </c:pt>
                <c:pt idx="126">
                  <c:v>31041.8752821328</c:v>
                </c:pt>
                <c:pt idx="127">
                  <c:v>33269.8581547513</c:v>
                </c:pt>
                <c:pt idx="128">
                  <c:v>35657.7510726091</c:v>
                </c:pt>
                <c:pt idx="129">
                  <c:v>38217.0313333475</c:v>
                </c:pt>
                <c:pt idx="130">
                  <c:v>40959.9999999998</c:v>
                </c:pt>
                <c:pt idx="131">
                  <c:v>43899.8410254864</c:v>
                </c:pt>
                <c:pt idx="132">
                  <c:v>47050.6846206784</c:v>
                </c:pt>
                <c:pt idx="133">
                  <c:v>50427.6751706076</c:v>
                </c:pt>
                <c:pt idx="134">
                  <c:v>54047.0440252576</c:v>
                </c:pt>
                <c:pt idx="135">
                  <c:v>57926.1875148018</c:v>
                </c:pt>
                <c:pt idx="136">
                  <c:v>62083.7505642657</c:v>
                </c:pt>
                <c:pt idx="137">
                  <c:v>66539.7163095026</c:v>
                </c:pt>
                <c:pt idx="138">
                  <c:v>71315.5021452183</c:v>
                </c:pt>
                <c:pt idx="139">
                  <c:v>76434.062666695</c:v>
                </c:pt>
                <c:pt idx="140">
                  <c:v>81919.9999999997</c:v>
                </c:pt>
                <c:pt idx="141">
                  <c:v>87799.6820509729</c:v>
                </c:pt>
              </c:numCache>
            </c:numRef>
          </c:cat>
          <c:val>
            <c:numRef>
              <c:f>allactive!$D$21:$D$162</c:f>
              <c:numCache>
                <c:ptCount val="142"/>
                <c:pt idx="0">
                  <c:v>0.001596004975027654</c:v>
                </c:pt>
                <c:pt idx="1">
                  <c:v>0.0015489814524869416</c:v>
                </c:pt>
                <c:pt idx="2">
                  <c:v>0.0014951386974928482</c:v>
                </c:pt>
                <c:pt idx="3">
                  <c:v>0.0014335168418710964</c:v>
                </c:pt>
                <c:pt idx="4">
                  <c:v>0.0013630299983091732</c:v>
                </c:pt>
                <c:pt idx="5">
                  <c:v>0.0012824525676506937</c:v>
                </c:pt>
                <c:pt idx="6">
                  <c:v>0.0011904049781179538</c:v>
                </c:pt>
                <c:pt idx="7">
                  <c:v>0.0010853391708280924</c:v>
                </c:pt>
                <c:pt idx="8">
                  <c:v>0.0009655242878068293</c:v>
                </c:pt>
                <c:pt idx="9">
                  <c:v>0.0008290331977747201</c:v>
                </c:pt>
                <c:pt idx="10">
                  <c:v>0.0006737307135580295</c:v>
                </c:pt>
                <c:pt idx="11">
                  <c:v>0.0004972646196819142</c:v>
                </c:pt>
                <c:pt idx="12">
                  <c:v>0.0002970609354093767</c:v>
                </c:pt>
                <c:pt idx="13">
                  <c:v>7.032518222871431E-05</c:v>
                </c:pt>
                <c:pt idx="14">
                  <c:v>-0.0001859482078927499</c:v>
                </c:pt>
                <c:pt idx="15">
                  <c:v>-0.0004749558453198688</c:v>
                </c:pt>
                <c:pt idx="16">
                  <c:v>-0.0008000518823223501</c:v>
                </c:pt>
                <c:pt idx="17">
                  <c:v>-0.0011646980378543503</c:v>
                </c:pt>
                <c:pt idx="18">
                  <c:v>-0.0015723941106102757</c:v>
                </c:pt>
                <c:pt idx="19">
                  <c:v>-0.002026586225213123</c:v>
                </c:pt>
                <c:pt idx="20">
                  <c:v>-0.002530550755274419</c:v>
                </c:pt>
                <c:pt idx="21">
                  <c:v>-0.0030872531034304984</c:v>
                </c:pt>
                <c:pt idx="22">
                  <c:v>-0.0036991823924665823</c:v>
                </c:pt>
                <c:pt idx="23">
                  <c:v>-0.004368165670399549</c:v>
                </c:pt>
                <c:pt idx="24">
                  <c:v>-0.005095168395513383</c:v>
                </c:pt>
                <c:pt idx="25">
                  <c:v>-0.005880091531352605</c:v>
                </c:pt>
                <c:pt idx="26">
                  <c:v>-0.006721579151530932</c:v>
                </c:pt>
                <c:pt idx="27">
                  <c:v>-0.007616853451118288</c:v>
                </c:pt>
                <c:pt idx="28">
                  <c:v>-0.008561595766380492</c:v>
                </c:pt>
                <c:pt idx="29">
                  <c:v>-0.009549891884503836</c:v>
                </c:pt>
                <c:pt idx="30">
                  <c:v>-0.010574256993820086</c:v>
                </c:pt>
                <c:pt idx="31">
                  <c:v>-0.011625749872330005</c:v>
                </c:pt>
                <c:pt idx="32">
                  <c:v>-0.012694177655923511</c:v>
                </c:pt>
                <c:pt idx="33">
                  <c:v>-0.013768382715767302</c:v>
                </c:pt>
                <c:pt idx="34">
                  <c:v>-0.014836593264419662</c:v>
                </c:pt>
                <c:pt idx="35">
                  <c:v>-0.01588681102469991</c:v>
                </c:pt>
                <c:pt idx="36">
                  <c:v>-0.01690720420778291</c:v>
                </c:pt>
                <c:pt idx="37">
                  <c:v>-0.017886473175408923</c:v>
                </c:pt>
                <c:pt idx="38">
                  <c:v>-0.018814159703424593</c:v>
                </c:pt>
                <c:pt idx="39">
                  <c:v>-0.019680878021382853</c:v>
                </c:pt>
                <c:pt idx="40">
                  <c:v>-0.020478455397210382</c:v>
                </c:pt>
                <c:pt idx="41">
                  <c:v>-0.021199980265215856</c:v>
                </c:pt>
                <c:pt idx="42">
                  <c:v>-0.021839765156627777</c:v>
                </c:pt>
                <c:pt idx="43">
                  <c:v>-0.02239323881660482</c:v>
                </c:pt>
                <c:pt idx="44">
                  <c:v>-0.022856786303506738</c:v>
                </c:pt>
                <c:pt idx="45">
                  <c:v>-0.02322755758127215</c:v>
                </c:pt>
                <c:pt idx="46">
                  <c:v>-0.023503264580838845</c:v>
                </c:pt>
                <c:pt idx="47">
                  <c:v>-0.02368198460418114</c:v>
                </c:pt>
                <c:pt idx="48">
                  <c:v>-0.023761984988610152</c:v>
                </c:pt>
                <c:pt idx="49">
                  <c:v>-0.02374158073122601</c:v>
                </c:pt>
                <c:pt idx="50">
                  <c:v>-0.023619033699354475</c:v>
                </c:pt>
                <c:pt idx="51">
                  <c:v>-0.023392499299866643</c:v>
                </c:pt>
                <c:pt idx="52">
                  <c:v>-0.023060024041626548</c:v>
                </c:pt>
                <c:pt idx="53">
                  <c:v>-0.022619595143034132</c:v>
                </c:pt>
                <c:pt idx="54">
                  <c:v>-0.022069240977558024</c:v>
                </c:pt>
                <c:pt idx="55">
                  <c:v>-0.02140717846182838</c:v>
                </c:pt>
                <c:pt idx="56">
                  <c:v>-0.02063200028089085</c:v>
                </c:pt>
                <c:pt idx="57">
                  <c:v>-0.01974289105410776</c:v>
                </c:pt>
                <c:pt idx="58">
                  <c:v>-0.018739857314898245</c:v>
                </c:pt>
                <c:pt idx="59">
                  <c:v>-0.017623951903196655</c:v>
                </c:pt>
                <c:pt idx="60">
                  <c:v>-0.016397469710014434</c:v>
                </c:pt>
                <c:pt idx="61">
                  <c:v>-0.015064089550477888</c:v>
                </c:pt>
                <c:pt idx="62">
                  <c:v>-0.013628937228801874</c:v>
                </c:pt>
                <c:pt idx="63">
                  <c:v>-0.012098548413845833</c:v>
                </c:pt>
                <c:pt idx="64">
                  <c:v>-0.010480717177131282</c:v>
                </c:pt>
                <c:pt idx="65">
                  <c:v>-0.008784226701934017</c:v>
                </c:pt>
                <c:pt idx="66">
                  <c:v>-0.007018471704199669</c:v>
                </c:pt>
                <c:pt idx="67">
                  <c:v>-0.005192995731398753</c:v>
                </c:pt>
                <c:pt idx="68">
                  <c:v>-0.0033169785117479478</c:v>
                </c:pt>
                <c:pt idx="69">
                  <c:v>-0.0013987167558724423</c:v>
                </c:pt>
                <c:pt idx="70">
                  <c:v>0.0005548553049621319</c:v>
                </c:pt>
                <c:pt idx="71">
                  <c:v>0.0025385623944629288</c:v>
                </c:pt>
                <c:pt idx="72">
                  <c:v>0.004549266830693455</c:v>
                </c:pt>
                <c:pt idx="73">
                  <c:v>0.006586006741443384</c:v>
                </c:pt>
                <c:pt idx="74">
                  <c:v>0.008649985399685534</c:v>
                </c:pt>
                <c:pt idx="75">
                  <c:v>0.010744417242577242</c:v>
                </c:pt>
                <c:pt idx="76">
                  <c:v>0.01287424853109087</c:v>
                </c:pt>
                <c:pt idx="77">
                  <c:v>0.015045780526122599</c:v>
                </c:pt>
                <c:pt idx="78">
                  <c:v>0.01726623030173613</c:v>
                </c:pt>
                <c:pt idx="79">
                  <c:v>0.01954326908840187</c:v>
                </c:pt>
                <c:pt idx="80">
                  <c:v>0.02188458066226673</c:v>
                </c:pt>
                <c:pt idx="81">
                  <c:v>0.024297482900372813</c:v>
                </c:pt>
                <c:pt idx="82">
                  <c:v>0.02678865404217845</c:v>
                </c:pt>
                <c:pt idx="83">
                  <c:v>0.029364001001027873</c:v>
                </c:pt>
                <c:pt idx="84">
                  <c:v>0.03202869975390854</c:v>
                </c:pt>
                <c:pt idx="85">
                  <c:v>0.034787427209465704</c:v>
                </c:pt>
                <c:pt idx="86">
                  <c:v>0.03764479040184199</c:v>
                </c:pt>
                <c:pt idx="87">
                  <c:v>0.04060594358669789</c:v>
                </c:pt>
                <c:pt idx="88">
                  <c:v>0.043677368793254345</c:v>
                </c:pt>
                <c:pt idx="89">
                  <c:v>0.04686778298664507</c:v>
                </c:pt>
                <c:pt idx="90">
                  <c:v>0.05018912749107329</c:v>
                </c:pt>
                <c:pt idx="91">
                  <c:v>0.05365759423612815</c:v>
                </c:pt>
                <c:pt idx="92">
                  <c:v>0.057294649078173165</c:v>
                </c:pt>
                <c:pt idx="93">
                  <c:v>0.06112802396197026</c:v>
                </c:pt>
                <c:pt idx="94">
                  <c:v>0.06519266501010179</c:v>
                </c:pt>
                <c:pt idx="95">
                  <c:v>0.0695316402060584</c:v>
                </c:pt>
                <c:pt idx="96">
                  <c:v>0.07419702569436737</c:v>
                </c:pt>
                <c:pt idx="97">
                  <c:v>0.07925080197185963</c:v>
                </c:pt>
                <c:pt idx="98">
                  <c:v>0.0847657993802784</c:v>
                </c:pt>
                <c:pt idx="99">
                  <c:v>0.0908267362009667</c:v>
                </c:pt>
                <c:pt idx="100">
                  <c:v>0.09753139284040202</c:v>
                </c:pt>
                <c:pt idx="101">
                  <c:v>0.10499196300882829</c:v>
                </c:pt>
                <c:pt idx="102">
                  <c:v>0.11333661841307219</c:v>
                </c:pt>
                <c:pt idx="103">
                  <c:v>0.12271131813659508</c:v>
                </c:pt>
                <c:pt idx="104">
                  <c:v>0.1332818880758566</c:v>
                </c:pt>
                <c:pt idx="105">
                  <c:v>0.14523638971930808</c:v>
                </c:pt>
                <c:pt idx="106">
                  <c:v>0.1587877910266684</c:v>
                </c:pt>
                <c:pt idx="107">
                  <c:v>0.17417694475611256</c:v>
                </c:pt>
                <c:pt idx="108">
                  <c:v>0.19167587063692793</c:v>
                </c:pt>
                <c:pt idx="109">
                  <c:v>0.2115913264801108</c:v>
                </c:pt>
                <c:pt idx="110">
                  <c:v>0.23426863874436066</c:v>
                </c:pt>
                <c:pt idx="111">
                  <c:v>0.2600957442642624</c:v>
                </c:pt>
                <c:pt idx="112">
                  <c:v>0.28950737085563105</c:v>
                </c:pt>
                <c:pt idx="113">
                  <c:v>0.3229892545229518</c:v>
                </c:pt>
                <c:pt idx="114">
                  <c:v>0.36108225441857655</c:v>
                </c:pt>
                <c:pt idx="115">
                  <c:v>0.40438618344137467</c:v>
                </c:pt>
                <c:pt idx="116">
                  <c:v>0.4535631229989434</c:v>
                </c:pt>
                <c:pt idx="117">
                  <c:v>0.5093399366487574</c:v>
                </c:pt>
                <c:pt idx="118">
                  <c:v>0.5725096421746727</c:v>
                </c:pt>
                <c:pt idx="119">
                  <c:v>0.6439312500561201</c:v>
                </c:pt>
                <c:pt idx="120">
                  <c:v>0.7245276353319241</c:v>
                </c:pt>
                <c:pt idx="121">
                  <c:v>0.8152809888488193</c:v>
                </c:pt>
                <c:pt idx="122">
                  <c:v>0.917225404095916</c:v>
                </c:pt>
                <c:pt idx="123">
                  <c:v>1.031436209600301</c:v>
                </c:pt>
                <c:pt idx="124">
                  <c:v>1.1590157659472453</c:v>
                </c:pt>
                <c:pt idx="125">
                  <c:v>1.3010756195442426</c:v>
                </c:pt>
                <c:pt idx="126">
                  <c:v>1.458715144600184</c:v>
                </c:pt>
                <c:pt idx="127">
                  <c:v>1.632997103011121</c:v>
                </c:pt>
                <c:pt idx="128">
                  <c:v>1.8249208889114499</c:v>
                </c:pt>
                <c:pt idx="129">
                  <c:v>2.035394566928076</c:v>
                </c:pt>
                <c:pt idx="130">
                  <c:v>2.2652071153125704</c:v>
                </c:pt>
                <c:pt idx="131">
                  <c:v>2.5150024957131123</c:v>
                </c:pt>
                <c:pt idx="132">
                  <c:v>2.7852572420276047</c:v>
                </c:pt>
                <c:pt idx="133">
                  <c:v>3.0762631573572534</c:v>
                </c:pt>
                <c:pt idx="134">
                  <c:v>3.388116420823863</c:v>
                </c:pt>
                <c:pt idx="135">
                  <c:v>3.7207139558431948</c:v>
                </c:pt>
                <c:pt idx="136">
                  <c:v>4.073757349364406</c:v>
                </c:pt>
                <c:pt idx="137">
                  <c:v>4.446764010764923</c:v>
                </c:pt>
                <c:pt idx="138">
                  <c:v>4.83908469937203</c:v>
                </c:pt>
                <c:pt idx="139">
                  <c:v>5.249926105938485</c:v>
                </c:pt>
                <c:pt idx="140">
                  <c:v>5.678376887399651</c:v>
                </c:pt>
                <c:pt idx="141">
                  <c:v>6.123435489888777</c:v>
                </c:pt>
              </c:numCache>
            </c:numRef>
          </c:val>
          <c:smooth val="0"/>
        </c:ser>
        <c:marker val="1"/>
        <c:axId val="36935934"/>
        <c:axId val="64509127"/>
      </c:lineChart>
      <c:catAx>
        <c:axId val="3693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730" b="0" i="0" u="none" baseline="0">
                <a:solidFill>
                  <a:srgbClr val="000000"/>
                </a:solidFill>
              </a:defRPr>
            </a:pPr>
          </a:p>
        </c:txPr>
        <c:crossAx val="64509127"/>
        <c:crosses val="autoZero"/>
        <c:auto val="1"/>
        <c:lblOffset val="100"/>
        <c:noMultiLvlLbl val="0"/>
      </c:catAx>
      <c:valAx>
        <c:axId val="64509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5" b="0" i="0" u="none" baseline="0">
                <a:solidFill>
                  <a:srgbClr val="000000"/>
                </a:solidFill>
              </a:defRPr>
            </a:pPr>
          </a:p>
        </c:txPr>
        <c:crossAx val="3693593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75"/>
          <c:y val="0.4122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175"/>
          <c:y val="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"/>
          <c:w val="0.9757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allactive!$E$20</c:f>
              <c:strCache>
                <c:ptCount val="1"/>
                <c:pt idx="0">
                  <c:v>eRIAA Active Inverted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allactive!$A$21:$A$162</c:f>
              <c:numCache/>
            </c:numRef>
          </c:cat>
          <c:val>
            <c:numRef>
              <c:f>allactive!$E$21:$E$162</c:f>
              <c:numCache>
                <c:ptCount val="142"/>
                <c:pt idx="0">
                  <c:v>-0.010491642902508147</c:v>
                </c:pt>
                <c:pt idx="1">
                  <c:v>-0.010538672870367805</c:v>
                </c:pt>
                <c:pt idx="2">
                  <c:v>-0.010592523029096412</c:v>
                </c:pt>
                <c:pt idx="3">
                  <c:v>-0.010654153389367593</c:v>
                </c:pt>
                <c:pt idx="4">
                  <c:v>-0.010724650002202907</c:v>
                </c:pt>
                <c:pt idx="5">
                  <c:v>-0.010805238654825189</c:v>
                </c:pt>
                <c:pt idx="6">
                  <c:v>-0.010897299134981608</c:v>
                </c:pt>
                <c:pt idx="7">
                  <c:v>-0.011002379749733393</c:v>
                </c:pt>
                <c:pt idx="8">
                  <c:v>-0.01112221164206062</c:v>
                </c:pt>
                <c:pt idx="9">
                  <c:v>-0.01125872227063951</c:v>
                </c:pt>
                <c:pt idx="10">
                  <c:v>-0.011414047198769595</c:v>
                </c:pt>
                <c:pt idx="11">
                  <c:v>-0.01159053907392149</c:v>
                </c:pt>
                <c:pt idx="12">
                  <c:v>-0.011790772373103664</c:v>
                </c:pt>
                <c:pt idx="13">
                  <c:v>-0.012017542144882043</c:v>
                </c:pt>
                <c:pt idx="14">
                  <c:v>-0.012273854612111279</c:v>
                </c:pt>
                <c:pt idx="15">
                  <c:v>-0.012562907137350976</c:v>
                </c:pt>
                <c:pt idx="16">
                  <c:v>-0.012888054736905019</c:v>
                </c:pt>
                <c:pt idx="17">
                  <c:v>-0.01325276012225629</c:v>
                </c:pt>
                <c:pt idx="18">
                  <c:v>-0.01366052423220765</c:v>
                </c:pt>
                <c:pt idx="19">
                  <c:v>-0.01411479450102604</c:v>
                </c:pt>
                <c:pt idx="20">
                  <c:v>-0.014618848806691176</c:v>
                </c:pt>
                <c:pt idx="21">
                  <c:v>-0.015175654279950379</c:v>
                </c:pt>
                <c:pt idx="22">
                  <c:v>-0.0157877020286179</c:v>
                </c:pt>
                <c:pt idx="23">
                  <c:v>-0.01645682138091331</c:v>
                </c:pt>
                <c:pt idx="24">
                  <c:v>-0.01718398041442981</c:v>
                </c:pt>
                <c:pt idx="25">
                  <c:v>-0.017969083101469607</c:v>
                </c:pt>
                <c:pt idx="26">
                  <c:v>-0.018810776971804444</c:v>
                </c:pt>
                <c:pt idx="27">
                  <c:v>-0.019706288190604937</c:v>
                </c:pt>
                <c:pt idx="28">
                  <c:v>-0.020651302654549397</c:v>
                </c:pt>
                <c:pt idx="29">
                  <c:v>-0.021639911389399913</c:v>
                </c:pt>
                <c:pt idx="30">
                  <c:v>-0.022664635601003624</c:v>
                </c:pt>
                <c:pt idx="31">
                  <c:v>-0.02371654097969156</c:v>
                </c:pt>
                <c:pt idx="32">
                  <c:v>-0.024785442601512386</c:v>
                </c:pt>
                <c:pt idx="33">
                  <c:v>-0.025860191958479106</c:v>
                </c:pt>
                <c:pt idx="34">
                  <c:v>-0.026929027740251854</c:v>
                </c:pt>
                <c:pt idx="35">
                  <c:v>-0.027979963704687805</c:v>
                </c:pt>
                <c:pt idx="36">
                  <c:v>-0.029001181887551297</c:v>
                </c:pt>
                <c:pt idx="37">
                  <c:v>-0.029981398530878778</c:v>
                </c:pt>
                <c:pt idx="38">
                  <c:v>-0.030910173652159756</c:v>
                </c:pt>
                <c:pt idx="39">
                  <c:v>-0.03177814243507271</c:v>
                </c:pt>
                <c:pt idx="40">
                  <c:v>-0.03257715621749213</c:v>
                </c:pt>
                <c:pt idx="41">
                  <c:v>-0.033300331082791956</c:v>
                </c:pt>
                <c:pt idx="42">
                  <c:v>-0.033942011322622534</c:v>
                </c:pt>
                <c:pt idx="43">
                  <c:v>-0.03449766216517958</c:v>
                </c:pt>
                <c:pt idx="44">
                  <c:v>-0.0349637105767826</c:v>
                </c:pt>
                <c:pt idx="45">
                  <c:v>-0.03533735466086796</c:v>
                </c:pt>
                <c:pt idx="46">
                  <c:v>-0.035616361645978145</c:v>
                </c:pt>
                <c:pt idx="47">
                  <c:v>-0.03579887235419221</c:v>
                </c:pt>
                <c:pt idx="48">
                  <c:v>-0.035883227088021385</c:v>
                </c:pt>
                <c:pt idx="49">
                  <c:v>-0.03586782465922056</c:v>
                </c:pt>
                <c:pt idx="50">
                  <c:v>-0.035751023212526434</c:v>
                </c:pt>
                <c:pt idx="51">
                  <c:v>-0.03553108874790212</c:v>
                </c:pt>
                <c:pt idx="52">
                  <c:v>-0.03520619481159315</c:v>
                </c:pt>
                <c:pt idx="53">
                  <c:v>-0.034774474548697754</c:v>
                </c:pt>
                <c:pt idx="54">
                  <c:v>-0.03423412395717662</c:v>
                </c:pt>
                <c:pt idx="55">
                  <c:v>-0.033583552501951885</c:v>
                </c:pt>
                <c:pt idx="56">
                  <c:v>-0.032821574045797774</c:v>
                </c:pt>
                <c:pt idx="57">
                  <c:v>-0.03194762727164857</c:v>
                </c:pt>
                <c:pt idx="58">
                  <c:v>-0.03096201055150516</c:v>
                </c:pt>
                <c:pt idx="59">
                  <c:v>-0.0298661119547603</c:v>
                </c:pt>
                <c:pt idx="60">
                  <c:v>-0.028662611443252217</c:v>
                </c:pt>
                <c:pt idx="61">
                  <c:v>-0.027355630153579114</c:v>
                </c:pt>
                <c:pt idx="62">
                  <c:v>-0.02595080197225741</c:v>
                </c:pt>
                <c:pt idx="63">
                  <c:v>-0.024455246186136037</c:v>
                </c:pt>
                <c:pt idx="64">
                  <c:v>-0.022877427247564697</c:v>
                </c:pt>
                <c:pt idx="65">
                  <c:v>-0.02122689837847247</c:v>
                </c:pt>
                <c:pt idx="66">
                  <c:v>-0.01951393880180774</c:v>
                </c:pt>
                <c:pt idx="67">
                  <c:v>-0.017749108050281848</c:v>
                </c:pt>
                <c:pt idx="68">
                  <c:v>-0.015942752851458408</c:v>
                </c:pt>
                <c:pt idx="69">
                  <c:v>-0.014104510365342549</c:v>
                </c:pt>
                <c:pt idx="70">
                  <c:v>-0.012242854488590638</c:v>
                </c:pt>
                <c:pt idx="71">
                  <c:v>-0.010364728967807935</c:v>
                </c:pt>
                <c:pt idx="72">
                  <c:v>-0.008475302738276014</c:v>
                </c:pt>
                <c:pt idx="73">
                  <c:v>-0.006577870724598256</c:v>
                </c:pt>
                <c:pt idx="74">
                  <c:v>-0.0046739093041097135</c:v>
                </c:pt>
                <c:pt idx="75">
                  <c:v>-0.00276328172314777</c:v>
                </c:pt>
                <c:pt idx="76">
                  <c:v>-0.0008445764882623052</c:v>
                </c:pt>
                <c:pt idx="77">
                  <c:v>0.0010844480219418529</c:v>
                </c:pt>
                <c:pt idx="78">
                  <c:v>0.0030263465592028638</c:v>
                </c:pt>
                <c:pt idx="79">
                  <c:v>0.004983436043453082</c:v>
                </c:pt>
                <c:pt idx="80">
                  <c:v>0.006957251466637615</c:v>
                </c:pt>
                <c:pt idx="81">
                  <c:v>0.00894804985457398</c:v>
                </c:pt>
                <c:pt idx="82">
                  <c:v>0.01095440162239214</c:v>
                </c:pt>
                <c:pt idx="83">
                  <c:v>0.012972904148085718</c:v>
                </c:pt>
                <c:pt idx="84">
                  <c:v>0.014998044716158176</c:v>
                </c:pt>
                <c:pt idx="85">
                  <c:v>0.01702222895050909</c:v>
                </c:pt>
                <c:pt idx="86">
                  <c:v>0.019035976845586333</c:v>
                </c:pt>
                <c:pt idx="87">
                  <c:v>0.021028272717892094</c:v>
                </c:pt>
                <c:pt idx="88">
                  <c:v>0.02298703979707284</c:v>
                </c:pt>
                <c:pt idx="89">
                  <c:v>0.024899697126613773</c:v>
                </c:pt>
                <c:pt idx="90">
                  <c:v>0.02675374821536991</c:v>
                </c:pt>
                <c:pt idx="91">
                  <c:v>0.028537348988628253</c:v>
                </c:pt>
                <c:pt idx="92">
                  <c:v>0.030239807390302076</c:v>
                </c:pt>
                <c:pt idx="93">
                  <c:v>0.031851977530521935</c:v>
                </c:pt>
                <c:pt idx="94">
                  <c:v>0.033366525544053616</c:v>
                </c:pt>
                <c:pt idx="95">
                  <c:v>0.03477805977740189</c:v>
                </c:pt>
                <c:pt idx="96">
                  <c:v>0.036083132094148596</c:v>
                </c:pt>
                <c:pt idx="97">
                  <c:v>0.037280128114723254</c:v>
                </c:pt>
                <c:pt idx="98">
                  <c:v>0.0383690711159943</c:v>
                </c:pt>
                <c:pt idx="99">
                  <c:v>0.03935136702818198</c:v>
                </c:pt>
                <c:pt idx="100">
                  <c:v>0.040229517097287726</c:v>
                </c:pt>
                <c:pt idx="101">
                  <c:v>0.041006821358436696</c:v>
                </c:pt>
                <c:pt idx="102">
                  <c:v>0.04168709120568792</c:v>
                </c:pt>
                <c:pt idx="103">
                  <c:v>0.04227438405423811</c:v>
                </c:pt>
                <c:pt idx="104">
                  <c:v>0.04277276811680508</c:v>
                </c:pt>
                <c:pt idx="105">
                  <c:v>0.043186121136479017</c:v>
                </c:pt>
                <c:pt idx="106">
                  <c:v>0.043517963741877</c:v>
                </c:pt>
                <c:pt idx="107">
                  <c:v>0.04377132595002564</c:v>
                </c:pt>
                <c:pt idx="108">
                  <c:v>0.04394864413832522</c:v>
                </c:pt>
                <c:pt idx="109">
                  <c:v>0.04405168538199433</c:v>
                </c:pt>
                <c:pt idx="110">
                  <c:v>0.04408149623456836</c:v>
                </c:pt>
                <c:pt idx="111">
                  <c:v>0.04403837364851171</c:v>
                </c:pt>
                <c:pt idx="112">
                  <c:v>0.04392185664394077</c:v>
                </c:pt>
                <c:pt idx="113">
                  <c:v>0.0437307384220702</c:v>
                </c:pt>
                <c:pt idx="114">
                  <c:v>0.043463099763712876</c:v>
                </c:pt>
                <c:pt idx="115">
                  <c:v>0.043116365667742684</c:v>
                </c:pt>
                <c:pt idx="116">
                  <c:v>0.04268738814616313</c:v>
                </c:pt>
                <c:pt idx="117">
                  <c:v>0.042172558780677605</c:v>
                </c:pt>
                <c:pt idx="118">
                  <c:v>0.041567954907797855</c:v>
                </c:pt>
                <c:pt idx="119">
                  <c:v>0.040869522946344716</c:v>
                </c:pt>
                <c:pt idx="120">
                  <c:v>0.04007330122810515</c:v>
                </c:pt>
                <c:pt idx="121">
                  <c:v>0.039175682538846957</c:v>
                </c:pt>
                <c:pt idx="122">
                  <c:v>0.038173713294817446</c:v>
                </c:pt>
                <c:pt idx="123">
                  <c:v>0.03706542184675499</c:v>
                </c:pt>
                <c:pt idx="124">
                  <c:v>0.03585016298926291</c:v>
                </c:pt>
                <c:pt idx="125">
                  <c:v>0.03452895979762616</c:v>
                </c:pt>
                <c:pt idx="126">
                  <c:v>0.033104818159735316</c:v>
                </c:pt>
                <c:pt idx="127">
                  <c:v>0.0315829848631779</c:v>
                </c:pt>
                <c:pt idx="128">
                  <c:v>0.029971118059101798</c:v>
                </c:pt>
                <c:pt idx="129">
                  <c:v>0.028279340550895427</c:v>
                </c:pt>
                <c:pt idx="130">
                  <c:v>0.026520152478234138</c:v>
                </c:pt>
                <c:pt idx="131">
                  <c:v>0.024708190736291158</c:v>
                </c:pt>
                <c:pt idx="132">
                  <c:v>0.02285983707297845</c:v>
                </c:pt>
                <c:pt idx="133">
                  <c:v>0.020992693421334252</c:v>
                </c:pt>
                <c:pt idx="134">
                  <c:v>0.01912495905577316</c:v>
                </c:pt>
                <c:pt idx="135">
                  <c:v>0.017274756751675113</c:v>
                </c:pt>
                <c:pt idx="136">
                  <c:v>0.015459461839128608</c:v>
                </c:pt>
                <c:pt idx="137">
                  <c:v>0.013695087734696187</c:v>
                </c:pt>
                <c:pt idx="138">
                  <c:v>0.01199577333294144</c:v>
                </c:pt>
                <c:pt idx="139">
                  <c:v>0.010373405658491208</c:v>
                </c:pt>
                <c:pt idx="140">
                  <c:v>0.008837389505636395</c:v>
                </c:pt>
                <c:pt idx="141">
                  <c:v>0.007394591540183626</c:v>
                </c:pt>
              </c:numCache>
            </c:numRef>
          </c:val>
          <c:smooth val="0"/>
        </c:ser>
        <c:axId val="58825356"/>
        <c:axId val="28213725"/>
      </c:lineChart>
      <c:catAx>
        <c:axId val="5882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213725"/>
        <c:crosses val="autoZero"/>
        <c:auto val="1"/>
        <c:lblOffset val="100"/>
        <c:noMultiLvlLbl val="0"/>
      </c:catAx>
      <c:valAx>
        <c:axId val="28213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2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75"/>
          <c:y val="0.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6134100</xdr:colOff>
      <xdr:row>33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"/>
          <a:ext cx="61341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10</xdr:col>
      <xdr:colOff>295275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2238375" y="0"/>
        <a:ext cx="5534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9</xdr:col>
      <xdr:colOff>800100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295525" y="9525"/>
        <a:ext cx="62865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38100</xdr:rowOff>
    </xdr:from>
    <xdr:to>
      <xdr:col>12</xdr:col>
      <xdr:colOff>476250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476500" y="38100"/>
        <a:ext cx="64008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21</xdr:row>
      <xdr:rowOff>19050</xdr:rowOff>
    </xdr:from>
    <xdr:to>
      <xdr:col>11</xdr:col>
      <xdr:colOff>504825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4267200" y="3419475"/>
        <a:ext cx="4924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18</xdr:row>
      <xdr:rowOff>152400</xdr:rowOff>
    </xdr:to>
    <xdr:graphicFrame>
      <xdr:nvGraphicFramePr>
        <xdr:cNvPr id="2" name="Chart 3"/>
        <xdr:cNvGraphicFramePr/>
      </xdr:nvGraphicFramePr>
      <xdr:xfrm>
        <a:off x="9525" y="0"/>
        <a:ext cx="5667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maarten\Hifi\hifi_projects\spreadsheets\e96_r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96_series"/>
      <sheetName val="e96_definition"/>
    </sheetNames>
    <sheetDataSet>
      <sheetData sheetId="1">
        <row r="14">
          <cell r="D14">
            <v>1</v>
          </cell>
          <cell r="E14">
            <v>1E-12</v>
          </cell>
        </row>
        <row r="15">
          <cell r="D15">
            <v>1.02</v>
          </cell>
          <cell r="E15">
            <v>1.2E-12</v>
          </cell>
        </row>
        <row r="16">
          <cell r="D16">
            <v>1.05</v>
          </cell>
          <cell r="E16">
            <v>1.5E-12</v>
          </cell>
        </row>
        <row r="17">
          <cell r="D17">
            <v>1.07</v>
          </cell>
          <cell r="E17">
            <v>1.8E-12</v>
          </cell>
        </row>
        <row r="18">
          <cell r="D18">
            <v>1.1</v>
          </cell>
          <cell r="E18">
            <v>2.2E-12</v>
          </cell>
        </row>
        <row r="19">
          <cell r="D19">
            <v>1.13</v>
          </cell>
          <cell r="E19">
            <v>2.7E-12</v>
          </cell>
        </row>
        <row r="20">
          <cell r="D20">
            <v>1.15</v>
          </cell>
          <cell r="E20">
            <v>3.3E-12</v>
          </cell>
        </row>
        <row r="21">
          <cell r="D21">
            <v>1.18</v>
          </cell>
          <cell r="E21">
            <v>3.9E-12</v>
          </cell>
        </row>
        <row r="22">
          <cell r="D22">
            <v>1.21</v>
          </cell>
          <cell r="E22">
            <v>4.7E-12</v>
          </cell>
        </row>
        <row r="23">
          <cell r="D23">
            <v>1.24</v>
          </cell>
          <cell r="E23">
            <v>5.6E-12</v>
          </cell>
        </row>
        <row r="24">
          <cell r="D24">
            <v>1.27</v>
          </cell>
          <cell r="E24">
            <v>6.8E-12</v>
          </cell>
        </row>
        <row r="25">
          <cell r="D25">
            <v>1.3</v>
          </cell>
          <cell r="E25">
            <v>8.2E-12</v>
          </cell>
        </row>
        <row r="26">
          <cell r="D26">
            <v>1.33</v>
          </cell>
          <cell r="E26">
            <v>1E-11</v>
          </cell>
        </row>
        <row r="27">
          <cell r="D27">
            <v>1.37</v>
          </cell>
          <cell r="E27">
            <v>1.2E-11</v>
          </cell>
        </row>
        <row r="28">
          <cell r="D28">
            <v>1.4</v>
          </cell>
          <cell r="E28">
            <v>1.5E-11</v>
          </cell>
        </row>
        <row r="29">
          <cell r="D29">
            <v>1.43</v>
          </cell>
          <cell r="E29">
            <v>1.8E-11</v>
          </cell>
        </row>
        <row r="30">
          <cell r="D30">
            <v>1.47</v>
          </cell>
          <cell r="E30">
            <v>2.2E-11</v>
          </cell>
        </row>
        <row r="31">
          <cell r="D31">
            <v>1.5</v>
          </cell>
          <cell r="E31">
            <v>2.7E-11</v>
          </cell>
        </row>
        <row r="32">
          <cell r="D32">
            <v>1.54</v>
          </cell>
          <cell r="E32">
            <v>3.3E-11</v>
          </cell>
        </row>
        <row r="33">
          <cell r="D33">
            <v>1.58</v>
          </cell>
          <cell r="E33">
            <v>3.9E-11</v>
          </cell>
        </row>
        <row r="34">
          <cell r="D34">
            <v>1.62</v>
          </cell>
          <cell r="E34">
            <v>4.7E-11</v>
          </cell>
        </row>
        <row r="35">
          <cell r="D35">
            <v>1.65</v>
          </cell>
          <cell r="E35">
            <v>5.6E-11</v>
          </cell>
        </row>
        <row r="36">
          <cell r="D36">
            <v>1.69</v>
          </cell>
          <cell r="E36">
            <v>6.8E-11</v>
          </cell>
        </row>
        <row r="37">
          <cell r="D37">
            <v>1.74</v>
          </cell>
          <cell r="E37">
            <v>8.2E-11</v>
          </cell>
        </row>
        <row r="38">
          <cell r="D38">
            <v>1.78</v>
          </cell>
          <cell r="E38">
            <v>1E-10</v>
          </cell>
        </row>
        <row r="39">
          <cell r="D39">
            <v>1.82</v>
          </cell>
          <cell r="E39">
            <v>1.2E-10</v>
          </cell>
        </row>
        <row r="40">
          <cell r="D40">
            <v>1.87</v>
          </cell>
          <cell r="E40">
            <v>1.5E-10</v>
          </cell>
        </row>
        <row r="41">
          <cell r="D41">
            <v>1.91</v>
          </cell>
          <cell r="E41">
            <v>1.8E-10</v>
          </cell>
        </row>
        <row r="42">
          <cell r="D42">
            <v>1.96</v>
          </cell>
          <cell r="E42">
            <v>2.2E-10</v>
          </cell>
        </row>
        <row r="43">
          <cell r="D43">
            <v>2</v>
          </cell>
          <cell r="E43">
            <v>2.7E-10</v>
          </cell>
        </row>
        <row r="44">
          <cell r="D44">
            <v>2.05</v>
          </cell>
          <cell r="E44">
            <v>3.3E-10</v>
          </cell>
        </row>
        <row r="45">
          <cell r="D45">
            <v>2.1</v>
          </cell>
          <cell r="E45">
            <v>3.9E-10</v>
          </cell>
        </row>
        <row r="46">
          <cell r="D46">
            <v>2.15</v>
          </cell>
          <cell r="E46">
            <v>4.7E-10</v>
          </cell>
        </row>
        <row r="47">
          <cell r="D47">
            <v>2.21</v>
          </cell>
          <cell r="E47">
            <v>5.6E-10</v>
          </cell>
        </row>
        <row r="48">
          <cell r="D48">
            <v>2.26</v>
          </cell>
          <cell r="E48">
            <v>6.8E-10</v>
          </cell>
        </row>
        <row r="49">
          <cell r="D49">
            <v>2.32</v>
          </cell>
          <cell r="E49">
            <v>8.2E-10</v>
          </cell>
        </row>
        <row r="50">
          <cell r="D50">
            <v>2.37</v>
          </cell>
          <cell r="E50">
            <v>1E-09</v>
          </cell>
        </row>
        <row r="51">
          <cell r="D51">
            <v>2.43</v>
          </cell>
          <cell r="E51">
            <v>1.2E-09</v>
          </cell>
        </row>
        <row r="52">
          <cell r="D52">
            <v>2.49</v>
          </cell>
          <cell r="E52">
            <v>1.5E-09</v>
          </cell>
        </row>
        <row r="53">
          <cell r="D53">
            <v>2.55</v>
          </cell>
          <cell r="E53">
            <v>1.8E-09</v>
          </cell>
        </row>
        <row r="54">
          <cell r="D54">
            <v>2.61</v>
          </cell>
          <cell r="E54">
            <v>2.2000000000000003E-09</v>
          </cell>
        </row>
        <row r="55">
          <cell r="D55">
            <v>2.67</v>
          </cell>
          <cell r="E55">
            <v>2.7E-09</v>
          </cell>
        </row>
        <row r="56">
          <cell r="D56">
            <v>2.74</v>
          </cell>
          <cell r="E56">
            <v>3.3E-09</v>
          </cell>
        </row>
        <row r="57">
          <cell r="D57">
            <v>2.8</v>
          </cell>
          <cell r="E57">
            <v>3.9E-09</v>
          </cell>
        </row>
        <row r="58">
          <cell r="D58">
            <v>2.87</v>
          </cell>
          <cell r="E58">
            <v>4.7E-09</v>
          </cell>
        </row>
        <row r="59">
          <cell r="D59">
            <v>2.94</v>
          </cell>
          <cell r="E59">
            <v>5.6000000000000005E-09</v>
          </cell>
        </row>
        <row r="60">
          <cell r="D60">
            <v>3.01</v>
          </cell>
          <cell r="E60">
            <v>6.8000000000000005E-09</v>
          </cell>
        </row>
        <row r="61">
          <cell r="D61">
            <v>3.09</v>
          </cell>
          <cell r="E61">
            <v>8.2E-09</v>
          </cell>
        </row>
        <row r="62">
          <cell r="D62">
            <v>3.16</v>
          </cell>
          <cell r="E62">
            <v>1E-08</v>
          </cell>
        </row>
        <row r="63">
          <cell r="D63">
            <v>3.24</v>
          </cell>
          <cell r="E63">
            <v>1.2000000000000002E-08</v>
          </cell>
        </row>
        <row r="64">
          <cell r="D64">
            <v>3.32</v>
          </cell>
          <cell r="E64">
            <v>1.5000000000000002E-08</v>
          </cell>
        </row>
        <row r="65">
          <cell r="D65">
            <v>3.4</v>
          </cell>
          <cell r="E65">
            <v>1.8E-08</v>
          </cell>
        </row>
        <row r="66">
          <cell r="D66">
            <v>3.48</v>
          </cell>
          <cell r="E66">
            <v>2.2000000000000002E-08</v>
          </cell>
        </row>
        <row r="67">
          <cell r="D67">
            <v>3.57</v>
          </cell>
          <cell r="E67">
            <v>2.7E-08</v>
          </cell>
        </row>
        <row r="68">
          <cell r="D68">
            <v>3.65</v>
          </cell>
          <cell r="E68">
            <v>3.3000000000000004E-08</v>
          </cell>
        </row>
        <row r="69">
          <cell r="D69">
            <v>3.74</v>
          </cell>
          <cell r="E69">
            <v>3.9000000000000005E-08</v>
          </cell>
        </row>
        <row r="70">
          <cell r="D70">
            <v>3.83</v>
          </cell>
          <cell r="E70">
            <v>4.7000000000000004E-08</v>
          </cell>
        </row>
        <row r="71">
          <cell r="D71">
            <v>3.92</v>
          </cell>
          <cell r="E71">
            <v>5.6000000000000005E-08</v>
          </cell>
        </row>
        <row r="72">
          <cell r="D72">
            <v>4.02</v>
          </cell>
          <cell r="E72">
            <v>6.8E-08</v>
          </cell>
        </row>
        <row r="73">
          <cell r="D73">
            <v>4.12</v>
          </cell>
          <cell r="E73">
            <v>8.2E-08</v>
          </cell>
        </row>
        <row r="74">
          <cell r="D74">
            <v>4.22</v>
          </cell>
          <cell r="E74">
            <v>1E-07</v>
          </cell>
        </row>
        <row r="75">
          <cell r="D75">
            <v>4.32</v>
          </cell>
          <cell r="E75">
            <v>1.2000000000000002E-07</v>
          </cell>
        </row>
        <row r="76">
          <cell r="D76">
            <v>4.42</v>
          </cell>
          <cell r="E76">
            <v>1.5E-07</v>
          </cell>
        </row>
        <row r="77">
          <cell r="D77">
            <v>4.53</v>
          </cell>
          <cell r="E77">
            <v>1.8E-07</v>
          </cell>
        </row>
        <row r="78">
          <cell r="D78">
            <v>4.64</v>
          </cell>
          <cell r="E78">
            <v>2.2E-07</v>
          </cell>
        </row>
        <row r="79">
          <cell r="D79">
            <v>4.75</v>
          </cell>
          <cell r="E79">
            <v>2.7E-07</v>
          </cell>
        </row>
        <row r="80">
          <cell r="D80">
            <v>4.87</v>
          </cell>
          <cell r="E80">
            <v>3.3E-07</v>
          </cell>
        </row>
        <row r="81">
          <cell r="D81">
            <v>4.99</v>
          </cell>
          <cell r="E81">
            <v>3.9E-07</v>
          </cell>
        </row>
        <row r="82">
          <cell r="D82">
            <v>5.11</v>
          </cell>
          <cell r="E82">
            <v>4.7E-07</v>
          </cell>
        </row>
        <row r="83">
          <cell r="D83">
            <v>5.23</v>
          </cell>
          <cell r="E83">
            <v>5.6E-07</v>
          </cell>
        </row>
        <row r="84">
          <cell r="D84">
            <v>5.36</v>
          </cell>
          <cell r="E84">
            <v>6.800000000000001E-07</v>
          </cell>
        </row>
        <row r="85">
          <cell r="D85">
            <v>5.49</v>
          </cell>
          <cell r="E85">
            <v>8.2E-07</v>
          </cell>
        </row>
        <row r="86">
          <cell r="D86">
            <v>5.62</v>
          </cell>
          <cell r="E86">
            <v>1E-06</v>
          </cell>
        </row>
        <row r="87">
          <cell r="D87">
            <v>5.76</v>
          </cell>
          <cell r="E87">
            <v>2.2E-06</v>
          </cell>
        </row>
        <row r="88">
          <cell r="D88">
            <v>5.9</v>
          </cell>
          <cell r="E88">
            <v>4.7E-06</v>
          </cell>
        </row>
        <row r="89">
          <cell r="D89">
            <v>6.04</v>
          </cell>
          <cell r="E89">
            <v>1E-05</v>
          </cell>
        </row>
        <row r="90">
          <cell r="D90">
            <v>6.19</v>
          </cell>
          <cell r="E90">
            <v>2.2E-05</v>
          </cell>
        </row>
        <row r="91">
          <cell r="D91">
            <v>6.34</v>
          </cell>
          <cell r="E91">
            <v>4.7E-05</v>
          </cell>
        </row>
        <row r="92">
          <cell r="D92">
            <v>6.49</v>
          </cell>
          <cell r="E92">
            <v>0.0001</v>
          </cell>
        </row>
        <row r="93">
          <cell r="D93">
            <v>6.65</v>
          </cell>
          <cell r="E93">
            <v>0.00022</v>
          </cell>
        </row>
        <row r="94">
          <cell r="D94">
            <v>6.81</v>
          </cell>
          <cell r="E94">
            <v>0.00047</v>
          </cell>
        </row>
        <row r="95">
          <cell r="D95">
            <v>6.98</v>
          </cell>
          <cell r="E95">
            <v>0.001</v>
          </cell>
        </row>
        <row r="96">
          <cell r="D96">
            <v>7.15</v>
          </cell>
          <cell r="E96">
            <v>0.0022</v>
          </cell>
        </row>
        <row r="97">
          <cell r="D97">
            <v>7.32</v>
          </cell>
          <cell r="E97">
            <v>0.0047</v>
          </cell>
        </row>
        <row r="98">
          <cell r="D98">
            <v>7.5</v>
          </cell>
        </row>
        <row r="99">
          <cell r="D99">
            <v>7.68</v>
          </cell>
        </row>
        <row r="100">
          <cell r="D100">
            <v>7.87</v>
          </cell>
        </row>
        <row r="101">
          <cell r="D101">
            <v>8.06</v>
          </cell>
        </row>
        <row r="102">
          <cell r="D102">
            <v>8.25</v>
          </cell>
        </row>
        <row r="103">
          <cell r="D103">
            <v>8.45</v>
          </cell>
        </row>
        <row r="104">
          <cell r="D104">
            <v>8.66</v>
          </cell>
        </row>
        <row r="105">
          <cell r="D105">
            <v>8.87</v>
          </cell>
        </row>
        <row r="106">
          <cell r="D106">
            <v>9.09</v>
          </cell>
        </row>
        <row r="107">
          <cell r="D107">
            <v>9.31</v>
          </cell>
        </row>
        <row r="108">
          <cell r="D108">
            <v>9.53</v>
          </cell>
        </row>
        <row r="109">
          <cell r="D109">
            <v>9.76</v>
          </cell>
        </row>
        <row r="110">
          <cell r="D110">
            <v>10</v>
          </cell>
        </row>
        <row r="111">
          <cell r="D111">
            <v>10.2</v>
          </cell>
        </row>
        <row r="112">
          <cell r="D112">
            <v>10.5</v>
          </cell>
        </row>
        <row r="113">
          <cell r="D113">
            <v>10.7</v>
          </cell>
        </row>
        <row r="114">
          <cell r="D114">
            <v>11</v>
          </cell>
        </row>
        <row r="115">
          <cell r="D115">
            <v>11.3</v>
          </cell>
        </row>
        <row r="116">
          <cell r="D116">
            <v>11.5</v>
          </cell>
        </row>
        <row r="117">
          <cell r="D117">
            <v>11.8</v>
          </cell>
        </row>
        <row r="118">
          <cell r="D118">
            <v>12.1</v>
          </cell>
        </row>
        <row r="119">
          <cell r="D119">
            <v>12.4</v>
          </cell>
        </row>
        <row r="120">
          <cell r="D120">
            <v>12.7</v>
          </cell>
        </row>
        <row r="121">
          <cell r="D121">
            <v>13</v>
          </cell>
        </row>
        <row r="122">
          <cell r="D122">
            <v>13.3</v>
          </cell>
        </row>
        <row r="123">
          <cell r="D123">
            <v>13.7</v>
          </cell>
        </row>
        <row r="124">
          <cell r="D124">
            <v>14</v>
          </cell>
        </row>
        <row r="125">
          <cell r="D125">
            <v>14.3</v>
          </cell>
        </row>
        <row r="126">
          <cell r="D126">
            <v>14.7</v>
          </cell>
        </row>
        <row r="127">
          <cell r="D127">
            <v>15</v>
          </cell>
        </row>
        <row r="128">
          <cell r="D128">
            <v>15.4</v>
          </cell>
        </row>
        <row r="129">
          <cell r="D129">
            <v>15.8</v>
          </cell>
        </row>
        <row r="130">
          <cell r="D130">
            <v>16.2</v>
          </cell>
        </row>
        <row r="131">
          <cell r="D131">
            <v>16.5</v>
          </cell>
        </row>
        <row r="132">
          <cell r="D132">
            <v>16.9</v>
          </cell>
        </row>
        <row r="133">
          <cell r="D133">
            <v>17.4</v>
          </cell>
        </row>
        <row r="134">
          <cell r="D134">
            <v>17.8</v>
          </cell>
        </row>
        <row r="135">
          <cell r="D135">
            <v>18.2</v>
          </cell>
        </row>
        <row r="136">
          <cell r="D136">
            <v>18.7</v>
          </cell>
        </row>
        <row r="137">
          <cell r="D137">
            <v>19.1</v>
          </cell>
        </row>
        <row r="138">
          <cell r="D138">
            <v>19.6</v>
          </cell>
        </row>
        <row r="139">
          <cell r="D139">
            <v>20</v>
          </cell>
        </row>
        <row r="140">
          <cell r="D140">
            <v>20.5</v>
          </cell>
        </row>
        <row r="141">
          <cell r="D141">
            <v>21</v>
          </cell>
        </row>
        <row r="142">
          <cell r="D142">
            <v>21.5</v>
          </cell>
        </row>
        <row r="143">
          <cell r="D143">
            <v>22.1</v>
          </cell>
        </row>
        <row r="144">
          <cell r="D144">
            <v>22.6</v>
          </cell>
        </row>
        <row r="145">
          <cell r="D145">
            <v>23.2</v>
          </cell>
        </row>
        <row r="146">
          <cell r="D146">
            <v>23.7</v>
          </cell>
        </row>
        <row r="147">
          <cell r="D147">
            <v>24.3</v>
          </cell>
        </row>
        <row r="148">
          <cell r="D148">
            <v>24.9</v>
          </cell>
        </row>
        <row r="149">
          <cell r="D149">
            <v>25.5</v>
          </cell>
        </row>
        <row r="150">
          <cell r="D150">
            <v>26.1</v>
          </cell>
        </row>
        <row r="151">
          <cell r="D151">
            <v>26.7</v>
          </cell>
        </row>
        <row r="152">
          <cell r="D152">
            <v>27.4</v>
          </cell>
        </row>
        <row r="153">
          <cell r="D153">
            <v>28</v>
          </cell>
        </row>
        <row r="154">
          <cell r="D154">
            <v>28.7</v>
          </cell>
        </row>
        <row r="155">
          <cell r="D155">
            <v>29.4</v>
          </cell>
        </row>
        <row r="156">
          <cell r="D156">
            <v>30.1</v>
          </cell>
        </row>
        <row r="157">
          <cell r="D157">
            <v>30.9</v>
          </cell>
        </row>
        <row r="158">
          <cell r="D158">
            <v>31.6</v>
          </cell>
        </row>
        <row r="159">
          <cell r="D159">
            <v>32.4</v>
          </cell>
        </row>
        <row r="160">
          <cell r="D160">
            <v>33.2</v>
          </cell>
        </row>
        <row r="161">
          <cell r="D161">
            <v>34</v>
          </cell>
        </row>
        <row r="162">
          <cell r="D162">
            <v>34.8</v>
          </cell>
        </row>
        <row r="163">
          <cell r="D163">
            <v>35.7</v>
          </cell>
        </row>
        <row r="164">
          <cell r="D164">
            <v>36.5</v>
          </cell>
        </row>
        <row r="165">
          <cell r="D165">
            <v>37.4</v>
          </cell>
        </row>
        <row r="166">
          <cell r="D166">
            <v>38.3</v>
          </cell>
        </row>
        <row r="167">
          <cell r="D167">
            <v>39.2</v>
          </cell>
        </row>
        <row r="168">
          <cell r="D168">
            <v>40.2</v>
          </cell>
        </row>
        <row r="169">
          <cell r="D169">
            <v>41.2</v>
          </cell>
        </row>
        <row r="170">
          <cell r="D170">
            <v>42.2</v>
          </cell>
        </row>
        <row r="171">
          <cell r="D171">
            <v>43.2</v>
          </cell>
        </row>
        <row r="172">
          <cell r="D172">
            <v>44.2</v>
          </cell>
        </row>
        <row r="173">
          <cell r="D173">
            <v>45.3</v>
          </cell>
        </row>
        <row r="174">
          <cell r="D174">
            <v>46.4</v>
          </cell>
        </row>
        <row r="175">
          <cell r="D175">
            <v>47.5</v>
          </cell>
        </row>
        <row r="176">
          <cell r="D176">
            <v>48.7</v>
          </cell>
        </row>
        <row r="177">
          <cell r="D177">
            <v>49.9</v>
          </cell>
        </row>
        <row r="178">
          <cell r="D178">
            <v>51.1</v>
          </cell>
        </row>
        <row r="179">
          <cell r="D179">
            <v>52.3</v>
          </cell>
        </row>
        <row r="180">
          <cell r="D180">
            <v>53.6</v>
          </cell>
        </row>
        <row r="181">
          <cell r="D181">
            <v>54.9</v>
          </cell>
        </row>
        <row r="182">
          <cell r="D182">
            <v>56.2</v>
          </cell>
        </row>
        <row r="183">
          <cell r="D183">
            <v>57.6</v>
          </cell>
        </row>
        <row r="184">
          <cell r="D184">
            <v>59</v>
          </cell>
        </row>
        <row r="185">
          <cell r="D185">
            <v>60.4</v>
          </cell>
        </row>
        <row r="186">
          <cell r="D186">
            <v>61.9</v>
          </cell>
        </row>
        <row r="187">
          <cell r="D187">
            <v>63.4</v>
          </cell>
        </row>
        <row r="188">
          <cell r="D188">
            <v>64.9</v>
          </cell>
        </row>
        <row r="189">
          <cell r="D189">
            <v>66.5</v>
          </cell>
        </row>
        <row r="190">
          <cell r="D190">
            <v>68.1</v>
          </cell>
        </row>
        <row r="191">
          <cell r="D191">
            <v>69.8</v>
          </cell>
        </row>
        <row r="192">
          <cell r="D192">
            <v>71.5</v>
          </cell>
        </row>
        <row r="193">
          <cell r="D193">
            <v>73.2</v>
          </cell>
        </row>
        <row r="194">
          <cell r="D194">
            <v>75</v>
          </cell>
        </row>
        <row r="195">
          <cell r="D195">
            <v>76.8</v>
          </cell>
        </row>
        <row r="196">
          <cell r="D196">
            <v>78.7</v>
          </cell>
        </row>
        <row r="197">
          <cell r="D197">
            <v>80.6</v>
          </cell>
        </row>
        <row r="198">
          <cell r="D198">
            <v>82.5</v>
          </cell>
        </row>
        <row r="199">
          <cell r="D199">
            <v>84.5</v>
          </cell>
        </row>
        <row r="200">
          <cell r="D200">
            <v>86.6</v>
          </cell>
        </row>
        <row r="201">
          <cell r="D201">
            <v>88.7</v>
          </cell>
        </row>
        <row r="202">
          <cell r="D202">
            <v>90.9</v>
          </cell>
        </row>
        <row r="203">
          <cell r="D203">
            <v>93.1</v>
          </cell>
        </row>
        <row r="204">
          <cell r="D204">
            <v>95.3</v>
          </cell>
        </row>
        <row r="205">
          <cell r="D205">
            <v>97.6</v>
          </cell>
        </row>
        <row r="206">
          <cell r="D206">
            <v>100</v>
          </cell>
        </row>
        <row r="207">
          <cell r="D207">
            <v>102</v>
          </cell>
        </row>
        <row r="208">
          <cell r="D208">
            <v>105</v>
          </cell>
        </row>
        <row r="209">
          <cell r="D209">
            <v>107</v>
          </cell>
        </row>
        <row r="210">
          <cell r="D210">
            <v>110</v>
          </cell>
        </row>
        <row r="211">
          <cell r="D211">
            <v>113</v>
          </cell>
        </row>
        <row r="212">
          <cell r="D212">
            <v>115</v>
          </cell>
        </row>
        <row r="213">
          <cell r="D213">
            <v>118</v>
          </cell>
        </row>
        <row r="214">
          <cell r="D214">
            <v>121</v>
          </cell>
        </row>
        <row r="215">
          <cell r="D215">
            <v>124</v>
          </cell>
        </row>
        <row r="216">
          <cell r="D216">
            <v>127</v>
          </cell>
        </row>
        <row r="217">
          <cell r="D217">
            <v>130</v>
          </cell>
        </row>
        <row r="218">
          <cell r="D218">
            <v>133</v>
          </cell>
        </row>
        <row r="219">
          <cell r="D219">
            <v>137</v>
          </cell>
        </row>
        <row r="220">
          <cell r="D220">
            <v>140</v>
          </cell>
        </row>
        <row r="221">
          <cell r="D221">
            <v>143</v>
          </cell>
        </row>
        <row r="222">
          <cell r="D222">
            <v>147</v>
          </cell>
        </row>
        <row r="223">
          <cell r="D223">
            <v>150</v>
          </cell>
        </row>
        <row r="224">
          <cell r="D224">
            <v>154</v>
          </cell>
        </row>
        <row r="225">
          <cell r="D225">
            <v>158</v>
          </cell>
        </row>
        <row r="226">
          <cell r="D226">
            <v>162</v>
          </cell>
        </row>
        <row r="227">
          <cell r="D227">
            <v>165</v>
          </cell>
        </row>
        <row r="228">
          <cell r="D228">
            <v>169</v>
          </cell>
        </row>
        <row r="229">
          <cell r="D229">
            <v>174</v>
          </cell>
        </row>
        <row r="230">
          <cell r="D230">
            <v>178</v>
          </cell>
        </row>
        <row r="231">
          <cell r="D231">
            <v>182</v>
          </cell>
        </row>
        <row r="232">
          <cell r="D232">
            <v>187</v>
          </cell>
        </row>
        <row r="233">
          <cell r="D233">
            <v>191</v>
          </cell>
        </row>
        <row r="234">
          <cell r="D234">
            <v>196</v>
          </cell>
        </row>
        <row r="235">
          <cell r="D235">
            <v>200</v>
          </cell>
        </row>
        <row r="236">
          <cell r="D236">
            <v>205</v>
          </cell>
        </row>
        <row r="237">
          <cell r="D237">
            <v>210</v>
          </cell>
        </row>
        <row r="238">
          <cell r="D238">
            <v>215</v>
          </cell>
        </row>
        <row r="239">
          <cell r="D239">
            <v>221</v>
          </cell>
        </row>
        <row r="240">
          <cell r="D240">
            <v>226</v>
          </cell>
        </row>
        <row r="241">
          <cell r="D241">
            <v>232</v>
          </cell>
        </row>
        <row r="242">
          <cell r="D242">
            <v>237</v>
          </cell>
        </row>
        <row r="243">
          <cell r="D243">
            <v>243</v>
          </cell>
        </row>
        <row r="244">
          <cell r="D244">
            <v>249</v>
          </cell>
        </row>
        <row r="245">
          <cell r="D245">
            <v>255</v>
          </cell>
        </row>
        <row r="246">
          <cell r="D246">
            <v>261</v>
          </cell>
        </row>
        <row r="247">
          <cell r="D247">
            <v>267</v>
          </cell>
        </row>
        <row r="248">
          <cell r="D248">
            <v>274</v>
          </cell>
        </row>
        <row r="249">
          <cell r="D249">
            <v>280</v>
          </cell>
        </row>
        <row r="250">
          <cell r="D250">
            <v>287</v>
          </cell>
        </row>
        <row r="251">
          <cell r="D251">
            <v>294</v>
          </cell>
        </row>
        <row r="252">
          <cell r="D252">
            <v>301</v>
          </cell>
        </row>
        <row r="253">
          <cell r="D253">
            <v>309</v>
          </cell>
        </row>
        <row r="254">
          <cell r="D254">
            <v>316</v>
          </cell>
        </row>
        <row r="255">
          <cell r="D255">
            <v>324</v>
          </cell>
        </row>
        <row r="256">
          <cell r="D256">
            <v>332</v>
          </cell>
        </row>
        <row r="257">
          <cell r="D257">
            <v>340</v>
          </cell>
        </row>
        <row r="258">
          <cell r="D258">
            <v>348</v>
          </cell>
        </row>
        <row r="259">
          <cell r="D259">
            <v>357</v>
          </cell>
        </row>
        <row r="260">
          <cell r="D260">
            <v>365</v>
          </cell>
        </row>
        <row r="261">
          <cell r="D261">
            <v>374</v>
          </cell>
        </row>
        <row r="262">
          <cell r="D262">
            <v>383</v>
          </cell>
        </row>
        <row r="263">
          <cell r="D263">
            <v>392</v>
          </cell>
        </row>
        <row r="264">
          <cell r="D264">
            <v>402</v>
          </cell>
        </row>
        <row r="265">
          <cell r="D265">
            <v>412</v>
          </cell>
        </row>
        <row r="266">
          <cell r="D266">
            <v>422</v>
          </cell>
        </row>
        <row r="267">
          <cell r="D267">
            <v>432</v>
          </cell>
        </row>
        <row r="268">
          <cell r="D268">
            <v>442</v>
          </cell>
        </row>
        <row r="269">
          <cell r="D269">
            <v>453</v>
          </cell>
        </row>
        <row r="270">
          <cell r="D270">
            <v>464</v>
          </cell>
        </row>
        <row r="271">
          <cell r="D271">
            <v>475</v>
          </cell>
        </row>
        <row r="272">
          <cell r="D272">
            <v>487</v>
          </cell>
        </row>
        <row r="273">
          <cell r="D273">
            <v>499</v>
          </cell>
        </row>
        <row r="274">
          <cell r="D274">
            <v>511</v>
          </cell>
        </row>
        <row r="275">
          <cell r="D275">
            <v>523</v>
          </cell>
        </row>
        <row r="276">
          <cell r="D276">
            <v>536</v>
          </cell>
        </row>
        <row r="277">
          <cell r="D277">
            <v>549</v>
          </cell>
        </row>
        <row r="278">
          <cell r="D278">
            <v>562</v>
          </cell>
        </row>
        <row r="279">
          <cell r="D279">
            <v>576</v>
          </cell>
        </row>
        <row r="280">
          <cell r="D280">
            <v>590</v>
          </cell>
        </row>
        <row r="281">
          <cell r="D281">
            <v>604</v>
          </cell>
        </row>
        <row r="282">
          <cell r="D282">
            <v>619</v>
          </cell>
        </row>
        <row r="283">
          <cell r="D283">
            <v>634</v>
          </cell>
        </row>
        <row r="284">
          <cell r="D284">
            <v>649</v>
          </cell>
        </row>
        <row r="285">
          <cell r="D285">
            <v>665</v>
          </cell>
        </row>
        <row r="286">
          <cell r="D286">
            <v>681</v>
          </cell>
        </row>
        <row r="287">
          <cell r="D287">
            <v>698</v>
          </cell>
        </row>
        <row r="288">
          <cell r="D288">
            <v>715</v>
          </cell>
        </row>
        <row r="289">
          <cell r="D289">
            <v>732</v>
          </cell>
        </row>
        <row r="290">
          <cell r="D290">
            <v>750</v>
          </cell>
        </row>
        <row r="291">
          <cell r="D291">
            <v>768</v>
          </cell>
        </row>
        <row r="292">
          <cell r="D292">
            <v>787</v>
          </cell>
        </row>
        <row r="293">
          <cell r="D293">
            <v>806</v>
          </cell>
        </row>
        <row r="294">
          <cell r="D294">
            <v>825</v>
          </cell>
        </row>
        <row r="295">
          <cell r="D295">
            <v>845</v>
          </cell>
        </row>
        <row r="296">
          <cell r="D296">
            <v>866</v>
          </cell>
        </row>
        <row r="297">
          <cell r="D297">
            <v>887</v>
          </cell>
        </row>
        <row r="298">
          <cell r="D298">
            <v>909</v>
          </cell>
        </row>
        <row r="299">
          <cell r="D299">
            <v>931</v>
          </cell>
        </row>
        <row r="300">
          <cell r="D300">
            <v>953</v>
          </cell>
        </row>
        <row r="301">
          <cell r="D301">
            <v>976</v>
          </cell>
        </row>
        <row r="302">
          <cell r="D302">
            <v>1000</v>
          </cell>
        </row>
        <row r="303">
          <cell r="D303">
            <v>1020</v>
          </cell>
        </row>
        <row r="304">
          <cell r="D304">
            <v>1050</v>
          </cell>
        </row>
        <row r="305">
          <cell r="D305">
            <v>1070</v>
          </cell>
        </row>
        <row r="306">
          <cell r="D306">
            <v>1100</v>
          </cell>
        </row>
        <row r="307">
          <cell r="D307">
            <v>1130</v>
          </cell>
        </row>
        <row r="308">
          <cell r="D308">
            <v>1150</v>
          </cell>
        </row>
        <row r="309">
          <cell r="D309">
            <v>1180</v>
          </cell>
        </row>
        <row r="310">
          <cell r="D310">
            <v>1210</v>
          </cell>
        </row>
        <row r="311">
          <cell r="D311">
            <v>1240</v>
          </cell>
        </row>
        <row r="312">
          <cell r="D312">
            <v>1270</v>
          </cell>
        </row>
        <row r="313">
          <cell r="D313">
            <v>1300</v>
          </cell>
        </row>
        <row r="314">
          <cell r="D314">
            <v>1330</v>
          </cell>
        </row>
        <row r="315">
          <cell r="D315">
            <v>1370</v>
          </cell>
        </row>
        <row r="316">
          <cell r="D316">
            <v>1400</v>
          </cell>
        </row>
        <row r="317">
          <cell r="D317">
            <v>1430</v>
          </cell>
        </row>
        <row r="318">
          <cell r="D318">
            <v>1470</v>
          </cell>
        </row>
        <row r="319">
          <cell r="D319">
            <v>1500</v>
          </cell>
        </row>
        <row r="320">
          <cell r="D320">
            <v>1540</v>
          </cell>
        </row>
        <row r="321">
          <cell r="D321">
            <v>1580</v>
          </cell>
        </row>
        <row r="322">
          <cell r="D322">
            <v>1620</v>
          </cell>
        </row>
        <row r="323">
          <cell r="D323">
            <v>1650</v>
          </cell>
        </row>
        <row r="324">
          <cell r="D324">
            <v>1690</v>
          </cell>
        </row>
        <row r="325">
          <cell r="D325">
            <v>1740</v>
          </cell>
        </row>
        <row r="326">
          <cell r="D326">
            <v>1780</v>
          </cell>
        </row>
        <row r="327">
          <cell r="D327">
            <v>1820</v>
          </cell>
        </row>
        <row r="328">
          <cell r="D328">
            <v>1870</v>
          </cell>
        </row>
        <row r="329">
          <cell r="D329">
            <v>1910</v>
          </cell>
        </row>
        <row r="330">
          <cell r="D330">
            <v>1960</v>
          </cell>
        </row>
        <row r="331">
          <cell r="D331">
            <v>2000</v>
          </cell>
        </row>
        <row r="332">
          <cell r="D332">
            <v>2050</v>
          </cell>
        </row>
        <row r="333">
          <cell r="D333">
            <v>2100</v>
          </cell>
        </row>
        <row r="334">
          <cell r="D334">
            <v>2150</v>
          </cell>
        </row>
        <row r="335">
          <cell r="D335">
            <v>2210</v>
          </cell>
        </row>
        <row r="336">
          <cell r="D336">
            <v>2260</v>
          </cell>
        </row>
        <row r="337">
          <cell r="D337">
            <v>2320</v>
          </cell>
        </row>
        <row r="338">
          <cell r="D338">
            <v>2370</v>
          </cell>
        </row>
        <row r="339">
          <cell r="D339">
            <v>2430</v>
          </cell>
        </row>
        <row r="340">
          <cell r="D340">
            <v>2490</v>
          </cell>
        </row>
        <row r="341">
          <cell r="D341">
            <v>2550</v>
          </cell>
        </row>
        <row r="342">
          <cell r="D342">
            <v>2610</v>
          </cell>
        </row>
        <row r="343">
          <cell r="D343">
            <v>2670</v>
          </cell>
        </row>
        <row r="344">
          <cell r="D344">
            <v>2740</v>
          </cell>
        </row>
        <row r="345">
          <cell r="D345">
            <v>2800</v>
          </cell>
        </row>
        <row r="346">
          <cell r="D346">
            <v>2870</v>
          </cell>
        </row>
        <row r="347">
          <cell r="D347">
            <v>2940</v>
          </cell>
        </row>
        <row r="348">
          <cell r="D348">
            <v>3010</v>
          </cell>
        </row>
        <row r="349">
          <cell r="D349">
            <v>3090</v>
          </cell>
        </row>
        <row r="350">
          <cell r="D350">
            <v>3160</v>
          </cell>
        </row>
        <row r="351">
          <cell r="D351">
            <v>3240</v>
          </cell>
        </row>
        <row r="352">
          <cell r="D352">
            <v>3320</v>
          </cell>
        </row>
        <row r="353">
          <cell r="D353">
            <v>3400</v>
          </cell>
        </row>
        <row r="354">
          <cell r="D354">
            <v>3480</v>
          </cell>
        </row>
        <row r="355">
          <cell r="D355">
            <v>3570</v>
          </cell>
        </row>
        <row r="356">
          <cell r="D356">
            <v>3650</v>
          </cell>
        </row>
        <row r="357">
          <cell r="D357">
            <v>3740</v>
          </cell>
        </row>
        <row r="358">
          <cell r="D358">
            <v>3830</v>
          </cell>
        </row>
        <row r="359">
          <cell r="D359">
            <v>3920</v>
          </cell>
        </row>
        <row r="360">
          <cell r="D360">
            <v>4020</v>
          </cell>
        </row>
        <row r="361">
          <cell r="D361">
            <v>4120</v>
          </cell>
        </row>
        <row r="362">
          <cell r="D362">
            <v>4220</v>
          </cell>
        </row>
        <row r="363">
          <cell r="D363">
            <v>4320</v>
          </cell>
        </row>
        <row r="364">
          <cell r="D364">
            <v>4420</v>
          </cell>
        </row>
        <row r="365">
          <cell r="D365">
            <v>4530</v>
          </cell>
        </row>
        <row r="366">
          <cell r="D366">
            <v>4640</v>
          </cell>
        </row>
        <row r="367">
          <cell r="D367">
            <v>4750</v>
          </cell>
        </row>
        <row r="368">
          <cell r="D368">
            <v>4870</v>
          </cell>
        </row>
        <row r="369">
          <cell r="D369">
            <v>4990</v>
          </cell>
        </row>
        <row r="370">
          <cell r="D370">
            <v>5110</v>
          </cell>
        </row>
        <row r="371">
          <cell r="D371">
            <v>5230</v>
          </cell>
        </row>
        <row r="372">
          <cell r="D372">
            <v>5360</v>
          </cell>
        </row>
        <row r="373">
          <cell r="D373">
            <v>5490</v>
          </cell>
        </row>
        <row r="374">
          <cell r="D374">
            <v>5620</v>
          </cell>
        </row>
        <row r="375">
          <cell r="D375">
            <v>5760</v>
          </cell>
        </row>
        <row r="376">
          <cell r="D376">
            <v>5900</v>
          </cell>
        </row>
        <row r="377">
          <cell r="D377">
            <v>6040</v>
          </cell>
        </row>
        <row r="378">
          <cell r="D378">
            <v>6190</v>
          </cell>
        </row>
        <row r="379">
          <cell r="D379">
            <v>6340</v>
          </cell>
        </row>
        <row r="380">
          <cell r="D380">
            <v>6490</v>
          </cell>
        </row>
        <row r="381">
          <cell r="D381">
            <v>6650</v>
          </cell>
        </row>
        <row r="382">
          <cell r="D382">
            <v>6810</v>
          </cell>
        </row>
        <row r="383">
          <cell r="D383">
            <v>6980</v>
          </cell>
        </row>
        <row r="384">
          <cell r="D384">
            <v>7150</v>
          </cell>
        </row>
        <row r="385">
          <cell r="D385">
            <v>7320</v>
          </cell>
        </row>
        <row r="386">
          <cell r="D386">
            <v>7500</v>
          </cell>
        </row>
        <row r="387">
          <cell r="D387">
            <v>7680</v>
          </cell>
        </row>
        <row r="388">
          <cell r="D388">
            <v>7870</v>
          </cell>
        </row>
        <row r="389">
          <cell r="D389">
            <v>8060</v>
          </cell>
        </row>
        <row r="390">
          <cell r="D390">
            <v>8250</v>
          </cell>
        </row>
        <row r="391">
          <cell r="D391">
            <v>8450</v>
          </cell>
        </row>
        <row r="392">
          <cell r="D392">
            <v>8660</v>
          </cell>
        </row>
        <row r="393">
          <cell r="D393">
            <v>8870</v>
          </cell>
        </row>
        <row r="394">
          <cell r="D394">
            <v>9090</v>
          </cell>
        </row>
        <row r="395">
          <cell r="D395">
            <v>9310</v>
          </cell>
        </row>
        <row r="396">
          <cell r="D396">
            <v>9530</v>
          </cell>
        </row>
        <row r="397">
          <cell r="D397">
            <v>9760</v>
          </cell>
        </row>
        <row r="398">
          <cell r="D398">
            <v>10000</v>
          </cell>
        </row>
        <row r="399">
          <cell r="D399">
            <v>10200</v>
          </cell>
        </row>
        <row r="400">
          <cell r="D400">
            <v>10500</v>
          </cell>
        </row>
        <row r="401">
          <cell r="D401">
            <v>10700</v>
          </cell>
        </row>
        <row r="402">
          <cell r="D402">
            <v>11000</v>
          </cell>
        </row>
        <row r="403">
          <cell r="D403">
            <v>11300</v>
          </cell>
        </row>
        <row r="404">
          <cell r="D404">
            <v>11500</v>
          </cell>
        </row>
        <row r="405">
          <cell r="D405">
            <v>11800</v>
          </cell>
        </row>
        <row r="406">
          <cell r="D406">
            <v>12100</v>
          </cell>
        </row>
        <row r="407">
          <cell r="D407">
            <v>12400</v>
          </cell>
        </row>
        <row r="408">
          <cell r="D408">
            <v>12700</v>
          </cell>
        </row>
        <row r="409">
          <cell r="D409">
            <v>13000</v>
          </cell>
        </row>
        <row r="410">
          <cell r="D410">
            <v>13300</v>
          </cell>
        </row>
        <row r="411">
          <cell r="D411">
            <v>13700</v>
          </cell>
        </row>
        <row r="412">
          <cell r="D412">
            <v>14000</v>
          </cell>
        </row>
        <row r="413">
          <cell r="D413">
            <v>14300</v>
          </cell>
        </row>
        <row r="414">
          <cell r="D414">
            <v>14700</v>
          </cell>
        </row>
        <row r="415">
          <cell r="D415">
            <v>15000</v>
          </cell>
        </row>
        <row r="416">
          <cell r="D416">
            <v>15400</v>
          </cell>
        </row>
        <row r="417">
          <cell r="D417">
            <v>15800</v>
          </cell>
        </row>
        <row r="418">
          <cell r="D418">
            <v>16200</v>
          </cell>
        </row>
        <row r="419">
          <cell r="D419">
            <v>16500</v>
          </cell>
        </row>
        <row r="420">
          <cell r="D420">
            <v>16900</v>
          </cell>
        </row>
        <row r="421">
          <cell r="D421">
            <v>17400</v>
          </cell>
        </row>
        <row r="422">
          <cell r="D422">
            <v>17800</v>
          </cell>
        </row>
        <row r="423">
          <cell r="D423">
            <v>18200</v>
          </cell>
        </row>
        <row r="424">
          <cell r="D424">
            <v>18700</v>
          </cell>
        </row>
        <row r="425">
          <cell r="D425">
            <v>19100</v>
          </cell>
        </row>
        <row r="426">
          <cell r="D426">
            <v>19600</v>
          </cell>
        </row>
        <row r="427">
          <cell r="D427">
            <v>20000</v>
          </cell>
        </row>
        <row r="428">
          <cell r="D428">
            <v>20500</v>
          </cell>
        </row>
        <row r="429">
          <cell r="D429">
            <v>21000</v>
          </cell>
        </row>
        <row r="430">
          <cell r="D430">
            <v>21500</v>
          </cell>
        </row>
        <row r="431">
          <cell r="D431">
            <v>22100</v>
          </cell>
        </row>
        <row r="432">
          <cell r="D432">
            <v>22600</v>
          </cell>
        </row>
        <row r="433">
          <cell r="D433">
            <v>23200</v>
          </cell>
        </row>
        <row r="434">
          <cell r="D434">
            <v>23700</v>
          </cell>
        </row>
        <row r="435">
          <cell r="D435">
            <v>24000</v>
          </cell>
        </row>
        <row r="436">
          <cell r="D436">
            <v>24300</v>
          </cell>
        </row>
        <row r="437">
          <cell r="D437">
            <v>24900</v>
          </cell>
        </row>
        <row r="438">
          <cell r="D438">
            <v>25500</v>
          </cell>
        </row>
        <row r="439">
          <cell r="D439">
            <v>26100</v>
          </cell>
        </row>
        <row r="440">
          <cell r="D440">
            <v>26700</v>
          </cell>
        </row>
        <row r="441">
          <cell r="D441">
            <v>27400</v>
          </cell>
        </row>
        <row r="442">
          <cell r="D442">
            <v>28000</v>
          </cell>
        </row>
        <row r="443">
          <cell r="D443">
            <v>28700</v>
          </cell>
        </row>
        <row r="444">
          <cell r="D444">
            <v>29400</v>
          </cell>
        </row>
        <row r="445">
          <cell r="D445">
            <v>30100</v>
          </cell>
        </row>
        <row r="446">
          <cell r="D446">
            <v>30900</v>
          </cell>
        </row>
        <row r="447">
          <cell r="D447">
            <v>31600</v>
          </cell>
        </row>
        <row r="448">
          <cell r="D448">
            <v>32400</v>
          </cell>
        </row>
        <row r="449">
          <cell r="D449">
            <v>33200</v>
          </cell>
        </row>
        <row r="450">
          <cell r="D450">
            <v>34000</v>
          </cell>
        </row>
        <row r="451">
          <cell r="D451">
            <v>34800</v>
          </cell>
        </row>
        <row r="452">
          <cell r="D452">
            <v>35700</v>
          </cell>
        </row>
        <row r="453">
          <cell r="D453">
            <v>36500</v>
          </cell>
        </row>
        <row r="454">
          <cell r="D454">
            <v>37400</v>
          </cell>
        </row>
        <row r="455">
          <cell r="D455">
            <v>38300</v>
          </cell>
        </row>
        <row r="456">
          <cell r="D456">
            <v>39200</v>
          </cell>
        </row>
        <row r="457">
          <cell r="D457">
            <v>40200</v>
          </cell>
        </row>
        <row r="458">
          <cell r="D458">
            <v>41200</v>
          </cell>
        </row>
        <row r="459">
          <cell r="D459">
            <v>42200</v>
          </cell>
        </row>
        <row r="460">
          <cell r="D460">
            <v>43200</v>
          </cell>
        </row>
        <row r="461">
          <cell r="D461">
            <v>44200</v>
          </cell>
        </row>
        <row r="462">
          <cell r="D462">
            <v>45300</v>
          </cell>
        </row>
        <row r="463">
          <cell r="D463">
            <v>46400</v>
          </cell>
        </row>
        <row r="464">
          <cell r="D464">
            <v>47500</v>
          </cell>
        </row>
        <row r="465">
          <cell r="D465">
            <v>48700</v>
          </cell>
        </row>
        <row r="466">
          <cell r="D466">
            <v>49900</v>
          </cell>
        </row>
        <row r="467">
          <cell r="D467">
            <v>51100</v>
          </cell>
        </row>
        <row r="468">
          <cell r="D468">
            <v>52300</v>
          </cell>
        </row>
        <row r="469">
          <cell r="D469">
            <v>53600</v>
          </cell>
        </row>
        <row r="470">
          <cell r="D470">
            <v>54900</v>
          </cell>
        </row>
        <row r="471">
          <cell r="D471">
            <v>56200</v>
          </cell>
        </row>
        <row r="472">
          <cell r="D472">
            <v>57600</v>
          </cell>
        </row>
        <row r="473">
          <cell r="D473">
            <v>59000</v>
          </cell>
        </row>
        <row r="474">
          <cell r="D474">
            <v>60400</v>
          </cell>
        </row>
        <row r="475">
          <cell r="D475">
            <v>61900</v>
          </cell>
        </row>
        <row r="476">
          <cell r="D476">
            <v>63400</v>
          </cell>
        </row>
        <row r="477">
          <cell r="D477">
            <v>64900</v>
          </cell>
        </row>
        <row r="478">
          <cell r="D478">
            <v>66500</v>
          </cell>
        </row>
        <row r="479">
          <cell r="D479">
            <v>68100</v>
          </cell>
        </row>
        <row r="480">
          <cell r="D480">
            <v>69800</v>
          </cell>
        </row>
        <row r="481">
          <cell r="D481">
            <v>71500</v>
          </cell>
        </row>
        <row r="482">
          <cell r="D482">
            <v>73200</v>
          </cell>
        </row>
        <row r="483">
          <cell r="D483">
            <v>75000</v>
          </cell>
        </row>
        <row r="484">
          <cell r="D484">
            <v>76800</v>
          </cell>
        </row>
        <row r="485">
          <cell r="D485">
            <v>78700</v>
          </cell>
        </row>
        <row r="486">
          <cell r="D486">
            <v>80600</v>
          </cell>
        </row>
        <row r="487">
          <cell r="D487">
            <v>82500</v>
          </cell>
        </row>
        <row r="488">
          <cell r="D488">
            <v>84500</v>
          </cell>
        </row>
        <row r="489">
          <cell r="D489">
            <v>86600</v>
          </cell>
        </row>
        <row r="490">
          <cell r="D490">
            <v>88700</v>
          </cell>
        </row>
        <row r="491">
          <cell r="D491">
            <v>90900</v>
          </cell>
        </row>
        <row r="492">
          <cell r="D492">
            <v>93100</v>
          </cell>
        </row>
        <row r="493">
          <cell r="D493">
            <v>95300</v>
          </cell>
        </row>
        <row r="494">
          <cell r="D494">
            <v>97600</v>
          </cell>
        </row>
        <row r="495">
          <cell r="D495">
            <v>100000</v>
          </cell>
        </row>
        <row r="496">
          <cell r="D496">
            <v>102000</v>
          </cell>
        </row>
        <row r="497">
          <cell r="D497">
            <v>105000</v>
          </cell>
        </row>
        <row r="498">
          <cell r="D498">
            <v>107000</v>
          </cell>
        </row>
        <row r="499">
          <cell r="D499">
            <v>110000</v>
          </cell>
        </row>
        <row r="500">
          <cell r="D500">
            <v>113000</v>
          </cell>
        </row>
        <row r="501">
          <cell r="D501">
            <v>115000</v>
          </cell>
        </row>
        <row r="502">
          <cell r="D502">
            <v>118000</v>
          </cell>
        </row>
        <row r="503">
          <cell r="D503">
            <v>121000</v>
          </cell>
        </row>
        <row r="504">
          <cell r="D504">
            <v>124000</v>
          </cell>
        </row>
        <row r="505">
          <cell r="D505">
            <v>127000</v>
          </cell>
        </row>
        <row r="506">
          <cell r="D506">
            <v>130000</v>
          </cell>
        </row>
        <row r="507">
          <cell r="D507">
            <v>133000</v>
          </cell>
        </row>
        <row r="508">
          <cell r="D508">
            <v>137000</v>
          </cell>
        </row>
        <row r="509">
          <cell r="D509">
            <v>140000</v>
          </cell>
        </row>
        <row r="510">
          <cell r="D510">
            <v>143000</v>
          </cell>
        </row>
        <row r="511">
          <cell r="D511">
            <v>147000</v>
          </cell>
        </row>
        <row r="512">
          <cell r="D512">
            <v>150000</v>
          </cell>
        </row>
        <row r="513">
          <cell r="D513">
            <v>154000</v>
          </cell>
        </row>
        <row r="514">
          <cell r="D514">
            <v>158000</v>
          </cell>
        </row>
        <row r="515">
          <cell r="D515">
            <v>162000</v>
          </cell>
        </row>
        <row r="516">
          <cell r="D516">
            <v>165000</v>
          </cell>
        </row>
        <row r="517">
          <cell r="D517">
            <v>169000</v>
          </cell>
        </row>
        <row r="518">
          <cell r="D518">
            <v>174000</v>
          </cell>
        </row>
        <row r="519">
          <cell r="D519">
            <v>178000</v>
          </cell>
        </row>
        <row r="520">
          <cell r="D520">
            <v>182000</v>
          </cell>
        </row>
        <row r="521">
          <cell r="D521">
            <v>187000</v>
          </cell>
        </row>
        <row r="522">
          <cell r="D522">
            <v>191000</v>
          </cell>
        </row>
        <row r="523">
          <cell r="D523">
            <v>196000</v>
          </cell>
        </row>
        <row r="524">
          <cell r="D524">
            <v>200000</v>
          </cell>
        </row>
        <row r="525">
          <cell r="D525">
            <v>205000</v>
          </cell>
        </row>
        <row r="526">
          <cell r="D526">
            <v>210000</v>
          </cell>
        </row>
        <row r="527">
          <cell r="D527">
            <v>215000</v>
          </cell>
        </row>
        <row r="528">
          <cell r="D528">
            <v>221000</v>
          </cell>
        </row>
        <row r="529">
          <cell r="D529">
            <v>226000</v>
          </cell>
        </row>
        <row r="530">
          <cell r="D530">
            <v>232000</v>
          </cell>
        </row>
        <row r="531">
          <cell r="D531">
            <v>237000</v>
          </cell>
        </row>
        <row r="532">
          <cell r="D532">
            <v>243000</v>
          </cell>
        </row>
        <row r="533">
          <cell r="D533">
            <v>249000</v>
          </cell>
        </row>
        <row r="534">
          <cell r="D534">
            <v>255000</v>
          </cell>
        </row>
        <row r="535">
          <cell r="D535">
            <v>261000</v>
          </cell>
        </row>
        <row r="536">
          <cell r="D536">
            <v>267000</v>
          </cell>
        </row>
        <row r="537">
          <cell r="D537">
            <v>274000</v>
          </cell>
        </row>
        <row r="538">
          <cell r="D538">
            <v>280000</v>
          </cell>
        </row>
        <row r="539">
          <cell r="D539">
            <v>287000</v>
          </cell>
        </row>
        <row r="540">
          <cell r="D540">
            <v>294000</v>
          </cell>
        </row>
        <row r="541">
          <cell r="D541">
            <v>301000</v>
          </cell>
        </row>
        <row r="542">
          <cell r="D542">
            <v>309000</v>
          </cell>
        </row>
        <row r="543">
          <cell r="D543">
            <v>316000</v>
          </cell>
        </row>
        <row r="544">
          <cell r="D544">
            <v>324000</v>
          </cell>
        </row>
        <row r="545">
          <cell r="D545">
            <v>332000</v>
          </cell>
        </row>
        <row r="546">
          <cell r="D546">
            <v>340000</v>
          </cell>
        </row>
        <row r="547">
          <cell r="D547">
            <v>348000</v>
          </cell>
        </row>
        <row r="548">
          <cell r="D548">
            <v>357000</v>
          </cell>
        </row>
        <row r="549">
          <cell r="D549">
            <v>365000</v>
          </cell>
        </row>
        <row r="550">
          <cell r="D550">
            <v>374000</v>
          </cell>
        </row>
        <row r="551">
          <cell r="D551">
            <v>383000</v>
          </cell>
        </row>
        <row r="552">
          <cell r="D552">
            <v>392000</v>
          </cell>
        </row>
        <row r="553">
          <cell r="D553">
            <v>402000</v>
          </cell>
        </row>
        <row r="554">
          <cell r="D554">
            <v>412000</v>
          </cell>
        </row>
        <row r="555">
          <cell r="D555">
            <v>422000</v>
          </cell>
        </row>
        <row r="556">
          <cell r="D556">
            <v>432000</v>
          </cell>
        </row>
        <row r="557">
          <cell r="D557">
            <v>442000</v>
          </cell>
        </row>
        <row r="558">
          <cell r="D558">
            <v>453000</v>
          </cell>
        </row>
        <row r="559">
          <cell r="D559">
            <v>464000</v>
          </cell>
        </row>
        <row r="560">
          <cell r="D560">
            <v>475000</v>
          </cell>
        </row>
        <row r="561">
          <cell r="D561">
            <v>487000</v>
          </cell>
        </row>
        <row r="562">
          <cell r="D562">
            <v>499000</v>
          </cell>
        </row>
        <row r="563">
          <cell r="D563">
            <v>511000</v>
          </cell>
        </row>
        <row r="564">
          <cell r="D564">
            <v>523000</v>
          </cell>
        </row>
        <row r="565">
          <cell r="D565">
            <v>536000</v>
          </cell>
        </row>
        <row r="566">
          <cell r="D566">
            <v>549000</v>
          </cell>
        </row>
        <row r="567">
          <cell r="D567">
            <v>562000</v>
          </cell>
        </row>
        <row r="568">
          <cell r="D568">
            <v>576000</v>
          </cell>
        </row>
        <row r="569">
          <cell r="D569">
            <v>590000</v>
          </cell>
        </row>
        <row r="570">
          <cell r="D570">
            <v>604000</v>
          </cell>
        </row>
        <row r="571">
          <cell r="D571">
            <v>619000</v>
          </cell>
        </row>
        <row r="572">
          <cell r="D572">
            <v>634000</v>
          </cell>
        </row>
        <row r="573">
          <cell r="D573">
            <v>649000</v>
          </cell>
        </row>
        <row r="574">
          <cell r="D574">
            <v>665000</v>
          </cell>
        </row>
        <row r="575">
          <cell r="D575">
            <v>681000</v>
          </cell>
        </row>
        <row r="576">
          <cell r="D576">
            <v>698000</v>
          </cell>
        </row>
        <row r="577">
          <cell r="D577">
            <v>715000</v>
          </cell>
        </row>
        <row r="578">
          <cell r="D578">
            <v>732000</v>
          </cell>
        </row>
        <row r="579">
          <cell r="D579">
            <v>750000</v>
          </cell>
        </row>
        <row r="580">
          <cell r="D580">
            <v>768000</v>
          </cell>
        </row>
        <row r="581">
          <cell r="D581">
            <v>787000</v>
          </cell>
        </row>
        <row r="582">
          <cell r="D582">
            <v>806000</v>
          </cell>
        </row>
        <row r="583">
          <cell r="D583">
            <v>825000</v>
          </cell>
        </row>
        <row r="584">
          <cell r="D584">
            <v>845000</v>
          </cell>
        </row>
        <row r="585">
          <cell r="D585">
            <v>866000</v>
          </cell>
        </row>
        <row r="586">
          <cell r="D586">
            <v>887000</v>
          </cell>
        </row>
        <row r="587">
          <cell r="D587">
            <v>909000</v>
          </cell>
        </row>
        <row r="588">
          <cell r="D588">
            <v>931000</v>
          </cell>
        </row>
        <row r="589">
          <cell r="D589">
            <v>953000</v>
          </cell>
        </row>
        <row r="590">
          <cell r="D590">
            <v>976000</v>
          </cell>
        </row>
        <row r="591">
          <cell r="D591">
            <v>1000000</v>
          </cell>
        </row>
        <row r="592">
          <cell r="D592">
            <v>1020000</v>
          </cell>
        </row>
        <row r="593">
          <cell r="D593">
            <v>1050000</v>
          </cell>
        </row>
        <row r="594">
          <cell r="D594">
            <v>1070000</v>
          </cell>
        </row>
        <row r="595">
          <cell r="D595">
            <v>1100000</v>
          </cell>
        </row>
        <row r="596">
          <cell r="D596">
            <v>1130000</v>
          </cell>
        </row>
        <row r="597">
          <cell r="D597">
            <v>1150000</v>
          </cell>
        </row>
        <row r="598">
          <cell r="D598">
            <v>1180000</v>
          </cell>
        </row>
        <row r="599">
          <cell r="D599">
            <v>1210000</v>
          </cell>
        </row>
        <row r="600">
          <cell r="D600">
            <v>1240000</v>
          </cell>
        </row>
        <row r="601">
          <cell r="D601">
            <v>1270000</v>
          </cell>
        </row>
        <row r="602">
          <cell r="D602">
            <v>1300000</v>
          </cell>
        </row>
        <row r="603">
          <cell r="D603">
            <v>1330000</v>
          </cell>
        </row>
        <row r="604">
          <cell r="D604">
            <v>1370000</v>
          </cell>
        </row>
        <row r="605">
          <cell r="D605">
            <v>1400000</v>
          </cell>
        </row>
        <row r="606">
          <cell r="D606">
            <v>1430000</v>
          </cell>
        </row>
        <row r="607">
          <cell r="D607">
            <v>1470000</v>
          </cell>
        </row>
        <row r="608">
          <cell r="D608">
            <v>1500000</v>
          </cell>
        </row>
        <row r="609">
          <cell r="D609">
            <v>1540000</v>
          </cell>
        </row>
        <row r="610">
          <cell r="D610">
            <v>1580000</v>
          </cell>
        </row>
        <row r="611">
          <cell r="D611">
            <v>1620000</v>
          </cell>
        </row>
        <row r="612">
          <cell r="D612">
            <v>1650000</v>
          </cell>
        </row>
        <row r="613">
          <cell r="D613">
            <v>1690000</v>
          </cell>
        </row>
        <row r="614">
          <cell r="D614">
            <v>1740000</v>
          </cell>
        </row>
        <row r="615">
          <cell r="D615">
            <v>1780000</v>
          </cell>
        </row>
        <row r="616">
          <cell r="D616">
            <v>1820000</v>
          </cell>
        </row>
        <row r="617">
          <cell r="D617">
            <v>1870000</v>
          </cell>
        </row>
        <row r="618">
          <cell r="D618">
            <v>1910000</v>
          </cell>
        </row>
        <row r="619">
          <cell r="D619">
            <v>1960000</v>
          </cell>
        </row>
        <row r="620">
          <cell r="D620">
            <v>2000000</v>
          </cell>
        </row>
        <row r="621">
          <cell r="D621">
            <v>2050000</v>
          </cell>
        </row>
        <row r="622">
          <cell r="D622">
            <v>2100000</v>
          </cell>
        </row>
        <row r="623">
          <cell r="D623">
            <v>2150000</v>
          </cell>
        </row>
        <row r="624">
          <cell r="D624">
            <v>2210000</v>
          </cell>
        </row>
        <row r="625">
          <cell r="D625">
            <v>2260000</v>
          </cell>
        </row>
        <row r="626">
          <cell r="D626">
            <v>2320000</v>
          </cell>
        </row>
        <row r="627">
          <cell r="D627">
            <v>2370000</v>
          </cell>
        </row>
        <row r="628">
          <cell r="D628">
            <v>2430000</v>
          </cell>
        </row>
        <row r="629">
          <cell r="D629">
            <v>2490000</v>
          </cell>
        </row>
        <row r="630">
          <cell r="D630">
            <v>2550000</v>
          </cell>
        </row>
        <row r="631">
          <cell r="D631">
            <v>2610000</v>
          </cell>
        </row>
        <row r="632">
          <cell r="D632">
            <v>2670000</v>
          </cell>
        </row>
        <row r="633">
          <cell r="D633">
            <v>2740000</v>
          </cell>
        </row>
        <row r="634">
          <cell r="D634">
            <v>2800000</v>
          </cell>
        </row>
        <row r="635">
          <cell r="D635">
            <v>2870000</v>
          </cell>
        </row>
        <row r="636">
          <cell r="D636">
            <v>2940000</v>
          </cell>
        </row>
        <row r="637">
          <cell r="D637">
            <v>3010000</v>
          </cell>
        </row>
        <row r="638">
          <cell r="D638">
            <v>3090000</v>
          </cell>
        </row>
        <row r="639">
          <cell r="D639">
            <v>3160000</v>
          </cell>
        </row>
        <row r="640">
          <cell r="D640">
            <v>3240000</v>
          </cell>
        </row>
        <row r="641">
          <cell r="D641">
            <v>3320000</v>
          </cell>
        </row>
        <row r="642">
          <cell r="D642">
            <v>3400000</v>
          </cell>
        </row>
        <row r="643">
          <cell r="D643">
            <v>3480000</v>
          </cell>
        </row>
        <row r="644">
          <cell r="D644">
            <v>3570000</v>
          </cell>
        </row>
        <row r="645">
          <cell r="D645">
            <v>3650000</v>
          </cell>
        </row>
        <row r="646">
          <cell r="D646">
            <v>3740000</v>
          </cell>
        </row>
        <row r="647">
          <cell r="D647">
            <v>3830000</v>
          </cell>
        </row>
        <row r="648">
          <cell r="D648">
            <v>3920000</v>
          </cell>
        </row>
        <row r="649">
          <cell r="D649">
            <v>4020000</v>
          </cell>
        </row>
        <row r="650">
          <cell r="D650">
            <v>4120000</v>
          </cell>
        </row>
        <row r="651">
          <cell r="D651">
            <v>4220000</v>
          </cell>
        </row>
        <row r="652">
          <cell r="D652">
            <v>4320000</v>
          </cell>
        </row>
        <row r="653">
          <cell r="D653">
            <v>4420000</v>
          </cell>
        </row>
        <row r="654">
          <cell r="D654">
            <v>4530000</v>
          </cell>
        </row>
        <row r="655">
          <cell r="D655">
            <v>4640000</v>
          </cell>
        </row>
        <row r="656">
          <cell r="D656">
            <v>4750000</v>
          </cell>
        </row>
        <row r="657">
          <cell r="D657">
            <v>4870000</v>
          </cell>
        </row>
        <row r="658">
          <cell r="D658">
            <v>4990000</v>
          </cell>
        </row>
        <row r="659">
          <cell r="D659">
            <v>5110000</v>
          </cell>
        </row>
        <row r="660">
          <cell r="D660">
            <v>5230000</v>
          </cell>
        </row>
        <row r="661">
          <cell r="D661">
            <v>5360000</v>
          </cell>
        </row>
        <row r="662">
          <cell r="D662">
            <v>5490000</v>
          </cell>
        </row>
        <row r="663">
          <cell r="D663">
            <v>5620000</v>
          </cell>
        </row>
        <row r="664">
          <cell r="D664">
            <v>5760000</v>
          </cell>
        </row>
        <row r="665">
          <cell r="D665">
            <v>5900000</v>
          </cell>
        </row>
        <row r="666">
          <cell r="D666">
            <v>6040000</v>
          </cell>
        </row>
        <row r="667">
          <cell r="D667">
            <v>6190000</v>
          </cell>
        </row>
        <row r="668">
          <cell r="D668">
            <v>6340000</v>
          </cell>
        </row>
        <row r="669">
          <cell r="D669">
            <v>6490000</v>
          </cell>
        </row>
        <row r="670">
          <cell r="D670">
            <v>6650000</v>
          </cell>
        </row>
        <row r="671">
          <cell r="D671">
            <v>6810000</v>
          </cell>
        </row>
        <row r="672">
          <cell r="D672">
            <v>6980000</v>
          </cell>
        </row>
        <row r="673">
          <cell r="D673">
            <v>7150000</v>
          </cell>
        </row>
        <row r="674">
          <cell r="D674">
            <v>7320000</v>
          </cell>
        </row>
        <row r="675">
          <cell r="D675">
            <v>7500000</v>
          </cell>
        </row>
        <row r="676">
          <cell r="D676">
            <v>7680000</v>
          </cell>
        </row>
        <row r="677">
          <cell r="D677">
            <v>7870000</v>
          </cell>
        </row>
        <row r="678">
          <cell r="D678">
            <v>8060000</v>
          </cell>
        </row>
        <row r="679">
          <cell r="D679">
            <v>8250000</v>
          </cell>
        </row>
        <row r="680">
          <cell r="D680">
            <v>8450000</v>
          </cell>
        </row>
        <row r="681">
          <cell r="D681">
            <v>8660000</v>
          </cell>
        </row>
        <row r="682">
          <cell r="D682">
            <v>8870000</v>
          </cell>
        </row>
        <row r="683">
          <cell r="D683">
            <v>9090000</v>
          </cell>
        </row>
        <row r="684">
          <cell r="D684">
            <v>9310000</v>
          </cell>
        </row>
        <row r="685">
          <cell r="D685">
            <v>9530000</v>
          </cell>
        </row>
        <row r="686">
          <cell r="D686">
            <v>9760000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9">
      <selection activeCell="A53" sqref="A53"/>
    </sheetView>
  </sheetViews>
  <sheetFormatPr defaultColWidth="9.140625" defaultRowHeight="12.75"/>
  <cols>
    <col min="1" max="1" width="112.7109375" style="0" customWidth="1"/>
    <col min="2" max="16384" width="11.28125" style="0" customWidth="1"/>
  </cols>
  <sheetData>
    <row r="1" ht="15.75">
      <c r="A1" s="54" t="s">
        <v>78</v>
      </c>
    </row>
    <row r="3" ht="12.75">
      <c r="A3" s="55" t="s">
        <v>82</v>
      </c>
    </row>
    <row r="4" ht="12.75">
      <c r="A4" t="s">
        <v>0</v>
      </c>
    </row>
    <row r="5" ht="12.75">
      <c r="A5" s="1" t="s">
        <v>1</v>
      </c>
    </row>
    <row r="6" spans="1:5" ht="12.75">
      <c r="A6" s="1" t="s">
        <v>2</v>
      </c>
      <c r="E6" s="2"/>
    </row>
    <row r="7" ht="12.75">
      <c r="A7" t="s">
        <v>3</v>
      </c>
    </row>
    <row r="8" ht="12.75">
      <c r="A8" s="1" t="s">
        <v>4</v>
      </c>
    </row>
    <row r="10" ht="12.75">
      <c r="A10" t="s">
        <v>5</v>
      </c>
    </row>
    <row r="11" ht="12.75">
      <c r="A11" t="s">
        <v>6</v>
      </c>
    </row>
    <row r="39" ht="12.75">
      <c r="A39" s="3" t="s">
        <v>7</v>
      </c>
    </row>
    <row r="40" ht="12.75">
      <c r="A40" s="1" t="s">
        <v>8</v>
      </c>
    </row>
    <row r="42" ht="12.75">
      <c r="A42" t="s">
        <v>9</v>
      </c>
    </row>
    <row r="44" ht="12.75">
      <c r="A44" s="1" t="s">
        <v>10</v>
      </c>
    </row>
    <row r="46" ht="12.75">
      <c r="A46" s="1" t="s">
        <v>11</v>
      </c>
    </row>
    <row r="47" ht="12.75">
      <c r="A47" t="s">
        <v>12</v>
      </c>
    </row>
    <row r="52" ht="12.75">
      <c r="A52" s="1" t="s">
        <v>13</v>
      </c>
    </row>
    <row r="53" ht="12.75">
      <c r="A53" s="4">
        <v>38117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selection activeCell="C160" sqref="C160"/>
    </sheetView>
  </sheetViews>
  <sheetFormatPr defaultColWidth="9.140625" defaultRowHeight="12.75"/>
  <cols>
    <col min="1" max="1" width="10.57421875" style="0" customWidth="1"/>
    <col min="2" max="16384" width="11.28125" style="0" customWidth="1"/>
  </cols>
  <sheetData>
    <row r="1" spans="1:6" ht="12.75">
      <c r="A1" s="5" t="s">
        <v>14</v>
      </c>
      <c r="F1" s="6"/>
    </row>
    <row r="2" spans="1:6" ht="12.75">
      <c r="A2" s="7"/>
      <c r="F2" s="6"/>
    </row>
    <row r="3" spans="1:6" ht="12.75">
      <c r="A3" s="7"/>
      <c r="F3" s="6"/>
    </row>
    <row r="4" spans="1:6" ht="12.75">
      <c r="A4" s="7"/>
      <c r="F4" s="6"/>
    </row>
    <row r="5" spans="1:6" ht="12.75">
      <c r="A5" s="7"/>
      <c r="F5" s="6"/>
    </row>
    <row r="6" spans="1:6" ht="12.75">
      <c r="A6" s="7"/>
      <c r="F6" s="6"/>
    </row>
    <row r="7" spans="1:6" ht="12.75">
      <c r="A7" s="7"/>
      <c r="F7" s="6"/>
    </row>
    <row r="8" spans="1:6" ht="12.75">
      <c r="A8" s="7"/>
      <c r="F8" s="6"/>
    </row>
    <row r="9" spans="1:6" ht="12.75">
      <c r="A9" s="7"/>
      <c r="F9" s="6"/>
    </row>
    <row r="10" spans="1:6" ht="12.75">
      <c r="A10" s="7"/>
      <c r="F10" s="6"/>
    </row>
    <row r="11" spans="1:6" ht="12.75">
      <c r="A11" s="7"/>
      <c r="F11" s="6"/>
    </row>
    <row r="12" spans="1:6" ht="12.75">
      <c r="A12" s="7"/>
      <c r="F12" s="6"/>
    </row>
    <row r="13" spans="1:6" ht="12.75">
      <c r="A13" s="7"/>
      <c r="F13" s="6"/>
    </row>
    <row r="14" spans="1:6" ht="12.75">
      <c r="A14" s="7"/>
      <c r="F14" s="6"/>
    </row>
    <row r="15" spans="1:6" ht="12.75">
      <c r="A15" s="7"/>
      <c r="F15" s="6"/>
    </row>
    <row r="16" spans="1:6" ht="12.75">
      <c r="A16" s="8" t="s">
        <v>15</v>
      </c>
      <c r="F16" s="6"/>
    </row>
    <row r="17" spans="1:7" ht="12.75">
      <c r="A17" s="9">
        <v>1000</v>
      </c>
      <c r="B17" s="29">
        <f>10*LOG10(1+(4*PI()*PI()*B$20*B$20*$A17*$A17))</f>
        <v>26.02300469790648</v>
      </c>
      <c r="C17" s="29">
        <f>10*LOG10(1+(4*PI()*PI()*C$20*C$20*$A17*$A17))</f>
        <v>0.8709469663096594</v>
      </c>
      <c r="D17" s="29">
        <f>10*LOG10(1+(4*PI()*PI()*D$20*D$20*$A17*$A17))</f>
        <v>6.982933245174172</v>
      </c>
      <c r="E17" s="29">
        <f>10*LOG10(1+(4*PI()*PI()*E$20*E$20*$A17*$A17))</f>
        <v>0.0017334511704965717</v>
      </c>
      <c r="F17" s="30">
        <f>D17-B17-C17</f>
        <v>-19.911018419041966</v>
      </c>
      <c r="G17" s="30">
        <f>D17+E17-B17-C17</f>
        <v>-19.90928496787147</v>
      </c>
    </row>
    <row r="18" spans="5:7" ht="12.75">
      <c r="E18" t="s">
        <v>47</v>
      </c>
      <c r="G18" t="s">
        <v>47</v>
      </c>
    </row>
    <row r="19" spans="1:7" ht="12.75">
      <c r="A19" s="25" t="s">
        <v>48</v>
      </c>
      <c r="B19" s="25" t="s">
        <v>60</v>
      </c>
      <c r="C19" s="25" t="s">
        <v>61</v>
      </c>
      <c r="D19" s="25" t="s">
        <v>62</v>
      </c>
      <c r="E19" s="25" t="s">
        <v>63</v>
      </c>
      <c r="F19" s="25" t="s">
        <v>49</v>
      </c>
      <c r="G19" s="25" t="s">
        <v>50</v>
      </c>
    </row>
    <row r="20" spans="1:7" ht="12.75">
      <c r="A20" s="25">
        <v>10</v>
      </c>
      <c r="B20" s="25">
        <v>0.00318</v>
      </c>
      <c r="C20" s="25">
        <v>7.5E-05</v>
      </c>
      <c r="D20" s="25">
        <v>0.000318</v>
      </c>
      <c r="E20" s="26">
        <v>3.18E-06</v>
      </c>
      <c r="F20" s="27" t="s">
        <v>51</v>
      </c>
      <c r="G20" s="27" t="s">
        <v>52</v>
      </c>
    </row>
    <row r="21" spans="1:7" ht="12.75">
      <c r="A21" s="28">
        <v>5</v>
      </c>
      <c r="B21" s="29">
        <f>10*LOG10(1+(4*PI()*PI()*B$20*B$20*$A21*$A21))</f>
        <v>0.04313005472805183</v>
      </c>
      <c r="C21" s="29">
        <f>10*LOG10(1+(4*PI()*PI()*C$20*C$20*$A21*$A21))</f>
        <v>2.411045342922048E-05</v>
      </c>
      <c r="D21" s="29">
        <f>10*LOG10(1+(4*PI()*PI()*D$20*D$20*$A21*$A21))</f>
        <v>0.00043342766190464417</v>
      </c>
      <c r="E21" s="29">
        <f>10*LOG10(1+(4*PI()*PI()*E$20*E$20*$A21*$A21))</f>
        <v>4.334492922927504E-08</v>
      </c>
      <c r="F21" s="30">
        <f>D21-B21-C21-$F$17</f>
        <v>19.86829768152239</v>
      </c>
      <c r="G21" s="30">
        <f aca="true" t="shared" si="0" ref="G21:G84">D21+E21-C21-B21-$G$17</f>
        <v>19.866564273696824</v>
      </c>
    </row>
    <row r="22" spans="1:7" ht="12.75">
      <c r="A22" s="28">
        <v>5.35886731268146</v>
      </c>
      <c r="B22" s="29">
        <f aca="true" t="shared" si="1" ref="B22:E53">10*LOG10(1+(4*PI()*PI()*B$20*B$20*$A22*$A22))</f>
        <v>0.04950699822724122</v>
      </c>
      <c r="C22" s="29">
        <f t="shared" si="1"/>
        <v>2.769562676084189E-05</v>
      </c>
      <c r="D22" s="29">
        <f t="shared" si="1"/>
        <v>0.0004978739481081964</v>
      </c>
      <c r="E22" s="29">
        <f t="shared" si="1"/>
        <v>4.9790248043102765E-08</v>
      </c>
      <c r="F22" s="30">
        <f aca="true" t="shared" si="2" ref="F22:F85">D22-B22-C22-$F$17</f>
        <v>19.861981599136072</v>
      </c>
      <c r="G22" s="30">
        <f t="shared" si="0"/>
        <v>19.860248197755826</v>
      </c>
    </row>
    <row r="23" spans="1:7" ht="12.75">
      <c r="A23" s="28">
        <v>5.74349177498517</v>
      </c>
      <c r="B23" s="29">
        <f t="shared" si="1"/>
        <v>0.05682064575736298</v>
      </c>
      <c r="C23" s="29">
        <f t="shared" si="1"/>
        <v>3.181390581675155E-05</v>
      </c>
      <c r="D23" s="29">
        <f t="shared" si="1"/>
        <v>0.000571902110855779</v>
      </c>
      <c r="E23" s="29">
        <f t="shared" si="1"/>
        <v>5.719397622374019E-08</v>
      </c>
      <c r="F23" s="30">
        <f t="shared" si="2"/>
        <v>19.854737861489642</v>
      </c>
      <c r="G23" s="30">
        <f t="shared" si="0"/>
        <v>19.853004467513124</v>
      </c>
    </row>
    <row r="24" spans="1:7" ht="12.75">
      <c r="A24" s="28">
        <v>6.15572206672458</v>
      </c>
      <c r="B24" s="29">
        <f t="shared" si="1"/>
        <v>0.06520664901549533</v>
      </c>
      <c r="C24" s="29">
        <f t="shared" si="1"/>
        <v>3.654456137483297E-05</v>
      </c>
      <c r="D24" s="29">
        <f t="shared" si="1"/>
        <v>0.0006569365823966089</v>
      </c>
      <c r="E24" s="29">
        <f t="shared" si="1"/>
        <v>6.569862689877673E-08</v>
      </c>
      <c r="F24" s="30">
        <f t="shared" si="2"/>
        <v>19.846432162047492</v>
      </c>
      <c r="G24" s="30">
        <f t="shared" si="0"/>
        <v>19.844698776575626</v>
      </c>
    </row>
    <row r="25" spans="1:7" ht="12.75">
      <c r="A25" s="28">
        <v>6.59753955386447</v>
      </c>
      <c r="B25" s="29">
        <f t="shared" si="1"/>
        <v>0.07481969571845574</v>
      </c>
      <c r="C25" s="29">
        <f t="shared" si="1"/>
        <v>4.1978651272210766E-05</v>
      </c>
      <c r="D25" s="29">
        <f t="shared" si="1"/>
        <v>0.0007546134852762855</v>
      </c>
      <c r="E25" s="29">
        <f t="shared" si="1"/>
        <v>7.546790428962514E-08</v>
      </c>
      <c r="F25" s="30">
        <f t="shared" si="2"/>
        <v>19.836911358157515</v>
      </c>
      <c r="G25" s="30">
        <f t="shared" si="0"/>
        <v>19.835177982454923</v>
      </c>
    </row>
    <row r="26" spans="1:7" ht="12.75">
      <c r="A26" s="28">
        <v>7.07106781186547</v>
      </c>
      <c r="B26" s="29">
        <f t="shared" si="1"/>
        <v>0.08583599070211237</v>
      </c>
      <c r="C26" s="29">
        <f t="shared" si="1"/>
        <v>4.822077300766146E-05</v>
      </c>
      <c r="D26" s="29">
        <f t="shared" si="1"/>
        <v>0.0008668120718686123</v>
      </c>
      <c r="E26" s="29">
        <f t="shared" si="1"/>
        <v>8.668985706161688E-08</v>
      </c>
      <c r="F26" s="30">
        <f t="shared" si="2"/>
        <v>19.826001019638714</v>
      </c>
      <c r="G26" s="30">
        <f t="shared" si="0"/>
        <v>19.824267655158078</v>
      </c>
    </row>
    <row r="27" spans="1:7" ht="12.75">
      <c r="A27" s="28">
        <v>7.57858283255198</v>
      </c>
      <c r="B27" s="29">
        <f t="shared" si="1"/>
        <v>0.09845600084711162</v>
      </c>
      <c r="C27" s="29">
        <f t="shared" si="1"/>
        <v>5.539107690450486E-05</v>
      </c>
      <c r="D27" s="29">
        <f t="shared" si="1"/>
        <v>0.0009956908266321948</v>
      </c>
      <c r="E27" s="29">
        <f t="shared" si="1"/>
        <v>9.958049647970629E-08</v>
      </c>
      <c r="F27" s="30">
        <f t="shared" si="2"/>
        <v>19.813502717944584</v>
      </c>
      <c r="G27" s="30">
        <f t="shared" si="0"/>
        <v>19.811769366354582</v>
      </c>
    </row>
    <row r="28" spans="1:7" ht="12.75">
      <c r="A28" s="28">
        <v>8.12252396356235</v>
      </c>
      <c r="B28" s="29">
        <f t="shared" si="1"/>
        <v>0.11290747270477415</v>
      </c>
      <c r="C28" s="29">
        <f t="shared" si="1"/>
        <v>6.362757858587221E-05</v>
      </c>
      <c r="D28" s="29">
        <f t="shared" si="1"/>
        <v>0.0011437289205107404</v>
      </c>
      <c r="E28" s="29">
        <f t="shared" si="1"/>
        <v>1.1438795169427006E-07</v>
      </c>
      <c r="F28" s="30">
        <f t="shared" si="2"/>
        <v>19.799191047679116</v>
      </c>
      <c r="G28" s="30">
        <f t="shared" si="0"/>
        <v>19.797457710896573</v>
      </c>
    </row>
    <row r="29" spans="1:7" ht="12.75">
      <c r="A29" s="28">
        <v>8.70550563296123</v>
      </c>
      <c r="B29" s="29">
        <f t="shared" si="1"/>
        <v>0.1294487248674315</v>
      </c>
      <c r="C29" s="29">
        <f t="shared" si="1"/>
        <v>7.308881524087088E-05</v>
      </c>
      <c r="D29" s="29">
        <f t="shared" si="1"/>
        <v>0.0013137738081526735</v>
      </c>
      <c r="E29" s="29">
        <f t="shared" si="1"/>
        <v>1.3139725183935905E-07</v>
      </c>
      <c r="F29" s="30">
        <f t="shared" si="2"/>
        <v>19.782810379167447</v>
      </c>
      <c r="G29" s="30">
        <f t="shared" si="0"/>
        <v>19.781077059394203</v>
      </c>
    </row>
    <row r="30" spans="1:7" ht="12.75">
      <c r="A30" s="28">
        <v>9.33032991536807</v>
      </c>
      <c r="B30" s="29">
        <f t="shared" si="1"/>
        <v>0.14837220739927234</v>
      </c>
      <c r="C30" s="29">
        <f t="shared" si="1"/>
        <v>8.395689678514924E-05</v>
      </c>
      <c r="D30" s="29">
        <f t="shared" si="1"/>
        <v>0.0015090958745762894</v>
      </c>
      <c r="E30" s="29">
        <f t="shared" si="1"/>
        <v>1.5093580726783493E-07</v>
      </c>
      <c r="F30" s="30">
        <f t="shared" si="2"/>
        <v>19.764071350620483</v>
      </c>
      <c r="G30" s="30">
        <f t="shared" si="0"/>
        <v>19.762338050385797</v>
      </c>
    </row>
    <row r="31" spans="1:7" ht="12.75">
      <c r="A31" s="28">
        <v>9.99999999999999</v>
      </c>
      <c r="B31" s="29">
        <f t="shared" si="1"/>
        <v>0.17000830730168137</v>
      </c>
      <c r="C31" s="29">
        <f t="shared" si="1"/>
        <v>9.644101061429229E-05</v>
      </c>
      <c r="D31" s="29">
        <f t="shared" si="1"/>
        <v>0.0017334511704965717</v>
      </c>
      <c r="E31" s="29">
        <f t="shared" si="1"/>
        <v>1.7337971239281086E-07</v>
      </c>
      <c r="F31" s="30">
        <f t="shared" si="2"/>
        <v>19.742647121900166</v>
      </c>
      <c r="G31" s="30">
        <f t="shared" si="0"/>
        <v>19.740913844109386</v>
      </c>
    </row>
    <row r="32" spans="1:7" ht="12.75">
      <c r="A32" s="28">
        <v>10.7177346253629</v>
      </c>
      <c r="B32" s="29">
        <f t="shared" si="1"/>
        <v>0.19472936124752108</v>
      </c>
      <c r="C32" s="29">
        <f t="shared" si="1"/>
        <v>0.00011078144734544714</v>
      </c>
      <c r="D32" s="29">
        <f t="shared" si="1"/>
        <v>0.0019911534272506284</v>
      </c>
      <c r="E32" s="29">
        <f t="shared" si="1"/>
        <v>1.9916099067610586E-07</v>
      </c>
      <c r="F32" s="30">
        <f t="shared" si="2"/>
        <v>19.71816942977435</v>
      </c>
      <c r="G32" s="30">
        <f t="shared" si="0"/>
        <v>19.716436177764844</v>
      </c>
    </row>
    <row r="33" spans="1:7" ht="12.75">
      <c r="A33" s="28">
        <v>11.4869835499703</v>
      </c>
      <c r="B33" s="29">
        <f t="shared" si="1"/>
        <v>0.2229538138749343</v>
      </c>
      <c r="C33" s="29">
        <f t="shared" si="1"/>
        <v>0.00012725422499102073</v>
      </c>
      <c r="D33" s="29">
        <f t="shared" si="1"/>
        <v>0.0022871567155170356</v>
      </c>
      <c r="E33" s="29">
        <f t="shared" si="1"/>
        <v>2.287759013400263E-07</v>
      </c>
      <c r="F33" s="30">
        <f t="shared" si="2"/>
        <v>19.690224507657557</v>
      </c>
      <c r="G33" s="30">
        <f t="shared" si="0"/>
        <v>19.688491285262966</v>
      </c>
    </row>
    <row r="34" spans="1:7" ht="12.75">
      <c r="A34" s="28">
        <v>12.3114441334491</v>
      </c>
      <c r="B34" s="29">
        <f t="shared" si="1"/>
        <v>0.25515043103376894</v>
      </c>
      <c r="C34" s="29">
        <f t="shared" si="1"/>
        <v>0.00014617640046629747</v>
      </c>
      <c r="D34" s="29">
        <f t="shared" si="1"/>
        <v>0.0026271503099306787</v>
      </c>
      <c r="E34" s="29">
        <f t="shared" si="1"/>
        <v>2.627945006675777E-07</v>
      </c>
      <c r="F34" s="30">
        <f t="shared" si="2"/>
        <v>19.65834896191766</v>
      </c>
      <c r="G34" s="30">
        <f t="shared" si="0"/>
        <v>19.656615773541667</v>
      </c>
    </row>
    <row r="35" spans="1:7" ht="12.75">
      <c r="A35" s="28">
        <v>13.1950791077289</v>
      </c>
      <c r="B35" s="29">
        <f t="shared" si="1"/>
        <v>0.2918424419601906</v>
      </c>
      <c r="C35" s="29">
        <f t="shared" si="1"/>
        <v>0.00016791217056554909</v>
      </c>
      <c r="D35" s="29">
        <f t="shared" si="1"/>
        <v>0.0030176675473941603</v>
      </c>
      <c r="E35" s="29">
        <f t="shared" si="1"/>
        <v>3.018716092900086E-07</v>
      </c>
      <c r="F35" s="30">
        <f t="shared" si="2"/>
        <v>19.622025732458603</v>
      </c>
      <c r="G35" s="30">
        <f t="shared" si="0"/>
        <v>19.620292583159717</v>
      </c>
    </row>
    <row r="36" spans="1:7" ht="12.75">
      <c r="A36" s="28">
        <v>14.1421356237309</v>
      </c>
      <c r="B36" s="29">
        <f t="shared" si="1"/>
        <v>0.3336114422200258</v>
      </c>
      <c r="C36" s="29">
        <f t="shared" si="1"/>
        <v>0.00019287987967201817</v>
      </c>
      <c r="D36" s="29">
        <f t="shared" si="1"/>
        <v>0.00346621072407486</v>
      </c>
      <c r="E36" s="29">
        <f t="shared" si="1"/>
        <v>3.467594188282578E-07</v>
      </c>
      <c r="F36" s="30">
        <f t="shared" si="2"/>
        <v>19.58068030766634</v>
      </c>
      <c r="G36" s="30">
        <f t="shared" si="0"/>
        <v>19.578947203255268</v>
      </c>
    </row>
    <row r="37" spans="1:7" ht="12.75">
      <c r="A37" s="28">
        <v>15.1571656651039</v>
      </c>
      <c r="B37" s="29">
        <f t="shared" si="1"/>
        <v>0.38110084083283263</v>
      </c>
      <c r="C37" s="29">
        <f t="shared" si="1"/>
        <v>0.00022156006890872485</v>
      </c>
      <c r="D37" s="29">
        <f t="shared" si="1"/>
        <v>0.003981394368779676</v>
      </c>
      <c r="E37" s="29">
        <f t="shared" si="1"/>
        <v>3.9832197125465795E-07</v>
      </c>
      <c r="F37" s="30">
        <f t="shared" si="2"/>
        <v>19.533677412509004</v>
      </c>
      <c r="G37" s="30">
        <f t="shared" si="0"/>
        <v>19.531944359660482</v>
      </c>
    </row>
    <row r="38" spans="1:9" ht="12.75">
      <c r="A38" s="28">
        <v>16.2450479271247</v>
      </c>
      <c r="B38" s="29">
        <f t="shared" si="1"/>
        <v>0.4350185816366141</v>
      </c>
      <c r="C38" s="29">
        <f t="shared" si="1"/>
        <v>0.00025450472136839976</v>
      </c>
      <c r="D38" s="29">
        <f t="shared" si="1"/>
        <v>0.004573109562981199</v>
      </c>
      <c r="E38" s="29">
        <f t="shared" si="1"/>
        <v>4.5755179062868834E-07</v>
      </c>
      <c r="F38" s="30">
        <f t="shared" si="2"/>
        <v>19.480318442246965</v>
      </c>
      <c r="G38" s="30">
        <f t="shared" si="0"/>
        <v>19.478585448628262</v>
      </c>
      <c r="I38">
        <f aca="true" t="shared" si="3" ref="I38:I50">10^(F38/20)</f>
        <v>9.419241287297</v>
      </c>
    </row>
    <row r="39" spans="1:9" ht="12.75">
      <c r="A39" s="28">
        <v>17.4110112659224</v>
      </c>
      <c r="B39" s="29">
        <f t="shared" si="1"/>
        <v>0.49613881337466803</v>
      </c>
      <c r="C39" s="29">
        <f t="shared" si="1"/>
        <v>0.0002923478810412342</v>
      </c>
      <c r="D39" s="29">
        <f t="shared" si="1"/>
        <v>0.005252712355070051</v>
      </c>
      <c r="E39" s="29">
        <f t="shared" si="1"/>
        <v>5.255889844689576E-07</v>
      </c>
      <c r="F39" s="30">
        <f t="shared" si="2"/>
        <v>19.419839970141325</v>
      </c>
      <c r="G39" s="30">
        <f t="shared" si="0"/>
        <v>19.418107044559818</v>
      </c>
      <c r="I39">
        <f t="shared" si="3"/>
        <v>9.353884402814653</v>
      </c>
    </row>
    <row r="40" spans="1:9" ht="12.75">
      <c r="A40" s="28">
        <v>18.6606598307361</v>
      </c>
      <c r="B40" s="29">
        <f t="shared" si="1"/>
        <v>0.5653021296077673</v>
      </c>
      <c r="C40" s="29">
        <f t="shared" si="1"/>
        <v>0.0003358178493582706</v>
      </c>
      <c r="D40" s="29">
        <f t="shared" si="1"/>
        <v>0.006033239743569669</v>
      </c>
      <c r="E40" s="29">
        <f t="shared" si="1"/>
        <v>6.037431966330466E-07</v>
      </c>
      <c r="F40" s="30">
        <f t="shared" si="2"/>
        <v>19.35141371132841</v>
      </c>
      <c r="G40" s="30">
        <f t="shared" si="0"/>
        <v>19.349680863901114</v>
      </c>
      <c r="I40">
        <f t="shared" si="3"/>
        <v>9.280485265791096</v>
      </c>
    </row>
    <row r="41" spans="1:9" ht="12.75">
      <c r="A41" s="28">
        <v>19.9999999999999</v>
      </c>
      <c r="B41" s="29">
        <f t="shared" si="1"/>
        <v>0.6434139548778612</v>
      </c>
      <c r="C41" s="29">
        <f t="shared" si="1"/>
        <v>0.0003857511934972326</v>
      </c>
      <c r="D41" s="29">
        <f t="shared" si="1"/>
        <v>0.006929657186476725</v>
      </c>
      <c r="E41" s="29">
        <f t="shared" si="1"/>
        <v>6.935188099697523E-07</v>
      </c>
      <c r="F41" s="30">
        <f t="shared" si="2"/>
        <v>19.274148370157086</v>
      </c>
      <c r="G41" s="30">
        <f t="shared" si="0"/>
        <v>19.272415612505398</v>
      </c>
      <c r="I41">
        <f t="shared" si="3"/>
        <v>9.198296794320067</v>
      </c>
    </row>
    <row r="42" spans="1:9" ht="12.75">
      <c r="A42" s="28">
        <v>21.4354692507258</v>
      </c>
      <c r="B42" s="29">
        <f t="shared" si="1"/>
        <v>0.731440626324583</v>
      </c>
      <c r="C42" s="29">
        <f t="shared" si="1"/>
        <v>0.00044310883526441617</v>
      </c>
      <c r="D42" s="29">
        <f t="shared" si="1"/>
        <v>0.007959142137305773</v>
      </c>
      <c r="E42" s="29">
        <f t="shared" si="1"/>
        <v>7.96643906940741E-07</v>
      </c>
      <c r="F42" s="30">
        <f t="shared" si="2"/>
        <v>19.187093826019424</v>
      </c>
      <c r="G42" s="30">
        <f t="shared" si="0"/>
        <v>19.185361171492836</v>
      </c>
      <c r="I42">
        <f t="shared" si="3"/>
        <v>9.106567086257725</v>
      </c>
    </row>
    <row r="43" spans="1:9" ht="12.75">
      <c r="A43" s="28">
        <v>22.9739670999406</v>
      </c>
      <c r="B43" s="29">
        <f t="shared" si="1"/>
        <v>0.8304027210082707</v>
      </c>
      <c r="C43" s="29">
        <f t="shared" si="1"/>
        <v>0.000508994529155226</v>
      </c>
      <c r="D43" s="29">
        <f t="shared" si="1"/>
        <v>0.009141408718426182</v>
      </c>
      <c r="E43" s="29">
        <f t="shared" si="1"/>
        <v>9.151035320875971E-07</v>
      </c>
      <c r="F43" s="30">
        <f t="shared" si="2"/>
        <v>19.089248112222965</v>
      </c>
      <c r="G43" s="30">
        <f t="shared" si="0"/>
        <v>19.087515576156004</v>
      </c>
      <c r="I43">
        <f t="shared" si="3"/>
        <v>9.004558120683663</v>
      </c>
    </row>
    <row r="44" spans="1:9" ht="12.75">
      <c r="A44" s="28">
        <v>24.6228882668983</v>
      </c>
      <c r="B44" s="29">
        <f t="shared" si="1"/>
        <v>0.9413652207130129</v>
      </c>
      <c r="C44" s="29">
        <f t="shared" si="1"/>
        <v>0.0005846760838378096</v>
      </c>
      <c r="D44" s="29">
        <f t="shared" si="1"/>
        <v>0.010499079324439184</v>
      </c>
      <c r="E44" s="29">
        <f t="shared" si="1"/>
        <v>1.051177906294769E-06</v>
      </c>
      <c r="F44" s="30">
        <f t="shared" si="2"/>
        <v>18.979567601569553</v>
      </c>
      <c r="G44" s="30">
        <f t="shared" si="0"/>
        <v>18.977835201576966</v>
      </c>
      <c r="I44">
        <f t="shared" si="3"/>
        <v>8.891568530084479</v>
      </c>
    </row>
    <row r="45" spans="1:9" ht="12.75">
      <c r="A45" s="28">
        <v>26.3901582154578</v>
      </c>
      <c r="B45" s="29">
        <f t="shared" si="1"/>
        <v>1.0654242000865115</v>
      </c>
      <c r="C45" s="29">
        <f t="shared" si="1"/>
        <v>0.0006716097336368163</v>
      </c>
      <c r="D45" s="29">
        <f t="shared" si="1"/>
        <v>0.012058109707584414</v>
      </c>
      <c r="E45" s="29">
        <f t="shared" si="1"/>
        <v>1.2074863093355319E-06</v>
      </c>
      <c r="F45" s="30">
        <f t="shared" si="2"/>
        <v>18.856980718929403</v>
      </c>
      <c r="G45" s="30">
        <f t="shared" si="0"/>
        <v>18.855248475245215</v>
      </c>
      <c r="I45">
        <f t="shared" si="3"/>
        <v>8.766960219895264</v>
      </c>
    </row>
    <row r="46" spans="1:9" ht="12.75">
      <c r="A46" s="28">
        <v>28.2842712474618</v>
      </c>
      <c r="B46" s="29">
        <f t="shared" si="1"/>
        <v>1.2036898803280331</v>
      </c>
      <c r="C46" s="29">
        <f t="shared" si="1"/>
        <v>0.0007714681266551268</v>
      </c>
      <c r="D46" s="29">
        <f t="shared" si="1"/>
        <v>0.013848274937415628</v>
      </c>
      <c r="E46" s="29">
        <f t="shared" si="1"/>
        <v>1.3870375091924694E-06</v>
      </c>
      <c r="F46" s="30">
        <f t="shared" si="2"/>
        <v>18.720405345524693</v>
      </c>
      <c r="G46" s="30">
        <f t="shared" si="0"/>
        <v>18.71867328139171</v>
      </c>
      <c r="I46">
        <f t="shared" si="3"/>
        <v>8.630188214371564</v>
      </c>
    </row>
    <row r="47" spans="1:9" ht="12.75">
      <c r="A47" s="28">
        <v>30.3143313302079</v>
      </c>
      <c r="B47" s="29">
        <f t="shared" si="1"/>
        <v>1.3572661135059085</v>
      </c>
      <c r="C47" s="29">
        <f t="shared" si="1"/>
        <v>0.0008861724649328045</v>
      </c>
      <c r="D47" s="29">
        <f t="shared" si="1"/>
        <v>0.015903724550520082</v>
      </c>
      <c r="E47" s="29">
        <f t="shared" si="1"/>
        <v>1.5932876667855727E-06</v>
      </c>
      <c r="F47" s="30">
        <f t="shared" si="2"/>
        <v>18.568769857621646</v>
      </c>
      <c r="G47" s="30">
        <f t="shared" si="0"/>
        <v>18.567037999738815</v>
      </c>
      <c r="I47">
        <f t="shared" si="3"/>
        <v>8.480832638362982</v>
      </c>
    </row>
    <row r="48" spans="1:9" ht="12.75">
      <c r="A48" s="28">
        <v>32.4900958542494</v>
      </c>
      <c r="B48" s="29">
        <f t="shared" si="1"/>
        <v>1.527226647305333</v>
      </c>
      <c r="C48" s="29">
        <f t="shared" si="1"/>
        <v>0.0010179294109795628</v>
      </c>
      <c r="D48" s="29">
        <f t="shared" si="1"/>
        <v>0.018263616212495094</v>
      </c>
      <c r="E48" s="29">
        <f t="shared" si="1"/>
        <v>1.8302068723177532E-06</v>
      </c>
      <c r="F48" s="30">
        <f t="shared" si="2"/>
        <v>18.40103745853815</v>
      </c>
      <c r="G48" s="30">
        <f t="shared" si="0"/>
        <v>18.399305837574527</v>
      </c>
      <c r="I48">
        <f t="shared" si="3"/>
        <v>8.318631244214975</v>
      </c>
    </row>
    <row r="49" spans="1:9" ht="12.75">
      <c r="A49" s="28">
        <v>34.8220225318449</v>
      </c>
      <c r="B49" s="29">
        <f t="shared" si="1"/>
        <v>1.714588849914091</v>
      </c>
      <c r="C49" s="29">
        <f t="shared" si="1"/>
        <v>0.0011692734652922437</v>
      </c>
      <c r="D49" s="29">
        <f t="shared" si="1"/>
        <v>0.020972838299596022</v>
      </c>
      <c r="E49" s="29">
        <f t="shared" si="1"/>
        <v>2.1023555571953788E-06</v>
      </c>
      <c r="F49" s="30">
        <f t="shared" si="2"/>
        <v>18.216233133962177</v>
      </c>
      <c r="G49" s="30">
        <f t="shared" si="0"/>
        <v>18.21450178514724</v>
      </c>
      <c r="I49">
        <f t="shared" si="3"/>
        <v>8.143510425370728</v>
      </c>
    </row>
    <row r="50" spans="1:9" ht="12.75">
      <c r="A50" s="28">
        <v>37.3213196614722</v>
      </c>
      <c r="B50" s="29">
        <f t="shared" si="1"/>
        <v>1.9202859195901258</v>
      </c>
      <c r="C50" s="29">
        <f t="shared" si="1"/>
        <v>0.001343115623014264</v>
      </c>
      <c r="D50" s="29">
        <f t="shared" si="1"/>
        <v>0.024082832961706657</v>
      </c>
      <c r="E50" s="29">
        <f t="shared" si="1"/>
        <v>2.414972283913239E-06</v>
      </c>
      <c r="F50" s="30">
        <f t="shared" si="2"/>
        <v>18.013472216790532</v>
      </c>
      <c r="G50" s="30">
        <f t="shared" si="0"/>
        <v>18.01174118059232</v>
      </c>
      <c r="I50">
        <f t="shared" si="3"/>
        <v>7.955612305455219</v>
      </c>
    </row>
    <row r="51" spans="1:7" ht="12.75">
      <c r="A51" s="28">
        <v>39.9999999999999</v>
      </c>
      <c r="B51" s="29">
        <f t="shared" si="1"/>
        <v>2.1451389204416396</v>
      </c>
      <c r="C51" s="29">
        <f t="shared" si="1"/>
        <v>0.0015427992362868456</v>
      </c>
      <c r="D51" s="29">
        <f t="shared" si="1"/>
        <v>0.027652532434465645</v>
      </c>
      <c r="E51" s="29">
        <f t="shared" si="1"/>
        <v>2.7740745744326125E-06</v>
      </c>
      <c r="F51" s="30">
        <f t="shared" si="2"/>
        <v>17.791989231798507</v>
      </c>
      <c r="G51" s="30">
        <f t="shared" si="0"/>
        <v>17.790258554702586</v>
      </c>
    </row>
    <row r="52" spans="1:7" ht="12.75">
      <c r="A52" s="28">
        <v>42.8709385014516</v>
      </c>
      <c r="B52" s="29">
        <f t="shared" si="1"/>
        <v>2.3898302244614147</v>
      </c>
      <c r="C52" s="29">
        <f t="shared" si="1"/>
        <v>0.0017721641443705749</v>
      </c>
      <c r="D52" s="29">
        <f t="shared" si="1"/>
        <v>0.03174942259871072</v>
      </c>
      <c r="E52" s="29">
        <f t="shared" si="1"/>
        <v>3.1865747490450316E-06</v>
      </c>
      <c r="F52" s="30">
        <f t="shared" si="2"/>
        <v>17.55116545303489</v>
      </c>
      <c r="G52" s="30">
        <f t="shared" si="0"/>
        <v>17.549435188439148</v>
      </c>
    </row>
    <row r="53" spans="1:7" ht="12.75">
      <c r="A53" s="28">
        <v>45.9479341998813</v>
      </c>
      <c r="B53" s="29">
        <f t="shared" si="1"/>
        <v>2.654880049757825</v>
      </c>
      <c r="C53" s="29">
        <f t="shared" si="1"/>
        <v>0.0020356202885391857</v>
      </c>
      <c r="D53" s="29">
        <f t="shared" si="1"/>
        <v>0.03645074899853147</v>
      </c>
      <c r="E53" s="29">
        <f t="shared" si="1"/>
        <v>3.660412973348759E-06</v>
      </c>
      <c r="F53" s="30">
        <f t="shared" si="2"/>
        <v>17.290553497994132</v>
      </c>
      <c r="G53" s="30">
        <f t="shared" si="0"/>
        <v>17.288823707236613</v>
      </c>
    </row>
    <row r="54" spans="1:7" ht="12.75">
      <c r="A54" s="28">
        <v>49.2457765337966</v>
      </c>
      <c r="B54" s="29">
        <f aca="true" t="shared" si="4" ref="B54:E85">10*LOG10(1+(4*PI()*PI()*B$20*B$20*$A54*$A54))</f>
        <v>2.940627727395777</v>
      </c>
      <c r="C54" s="29">
        <f t="shared" si="4"/>
        <v>0.0023382322057821535</v>
      </c>
      <c r="D54" s="29">
        <f t="shared" si="4"/>
        <v>0.041844881665026805</v>
      </c>
      <c r="E54" s="29">
        <f t="shared" si="4"/>
        <v>4.2047100976362465E-06</v>
      </c>
      <c r="F54" s="30">
        <f t="shared" si="2"/>
        <v>17.009897341105432</v>
      </c>
      <c r="G54" s="30">
        <f t="shared" si="0"/>
        <v>17.008168094645036</v>
      </c>
    </row>
    <row r="55" spans="1:7" ht="12.75">
      <c r="A55" s="28">
        <v>52.7803164309157</v>
      </c>
      <c r="B55" s="29">
        <f t="shared" si="4"/>
        <v>3.2472190876039404</v>
      </c>
      <c r="C55" s="29">
        <f t="shared" si="4"/>
        <v>0.002685815997403601</v>
      </c>
      <c r="D55" s="29">
        <f t="shared" si="4"/>
        <v>0.04803285606747799</v>
      </c>
      <c r="E55" s="29">
        <f t="shared" si="4"/>
        <v>4.829943223974287E-06</v>
      </c>
      <c r="F55" s="30">
        <f t="shared" si="2"/>
        <v>16.7091463715081</v>
      </c>
      <c r="G55" s="30">
        <f t="shared" si="0"/>
        <v>16.70741775028083</v>
      </c>
    </row>
    <row r="56" spans="1:7" ht="12.75">
      <c r="A56" s="28">
        <v>56.5685424949237</v>
      </c>
      <c r="B56" s="29">
        <f t="shared" si="4"/>
        <v>3.5746009432747545</v>
      </c>
      <c r="C56" s="29">
        <f t="shared" si="4"/>
        <v>0.0030850505991042616</v>
      </c>
      <c r="D56" s="29">
        <f t="shared" si="4"/>
        <v>0.05513010821212732</v>
      </c>
      <c r="E56" s="29">
        <f t="shared" si="4"/>
        <v>5.548147377878686E-06</v>
      </c>
      <c r="F56" s="30">
        <f t="shared" si="2"/>
        <v>16.388462533380235</v>
      </c>
      <c r="G56" s="30">
        <f t="shared" si="0"/>
        <v>16.386734630357118</v>
      </c>
    </row>
    <row r="57" spans="1:7" ht="12.75">
      <c r="A57" s="28">
        <v>60.6286626604158</v>
      </c>
      <c r="B57" s="29">
        <f t="shared" si="4"/>
        <v>3.9225231085967667</v>
      </c>
      <c r="C57" s="29">
        <f t="shared" si="4"/>
        <v>0.0035436054417031307</v>
      </c>
      <c r="D57" s="29">
        <f t="shared" si="4"/>
        <v>0.06326842217715739</v>
      </c>
      <c r="E57" s="29">
        <f t="shared" si="4"/>
        <v>6.373147160951649E-06</v>
      </c>
      <c r="F57" s="30">
        <f t="shared" si="2"/>
        <v>16.048220127180652</v>
      </c>
      <c r="G57" s="30">
        <f t="shared" si="0"/>
        <v>16.04649304915732</v>
      </c>
    </row>
    <row r="58" spans="1:7" ht="12.75">
      <c r="A58" s="28">
        <v>64.9801917084987</v>
      </c>
      <c r="B58" s="29">
        <f t="shared" si="4"/>
        <v>4.29054779189519</v>
      </c>
      <c r="C58" s="29">
        <f t="shared" si="4"/>
        <v>0.004070286890382433</v>
      </c>
      <c r="D58" s="29">
        <f t="shared" si="4"/>
        <v>0.07259810800812411</v>
      </c>
      <c r="E58" s="29">
        <f t="shared" si="4"/>
        <v>7.320822860588803E-06</v>
      </c>
      <c r="F58" s="30">
        <f t="shared" si="2"/>
        <v>15.688998448264517</v>
      </c>
      <c r="G58" s="30">
        <f t="shared" si="0"/>
        <v>15.687272317916882</v>
      </c>
    </row>
    <row r="59" spans="1:7" ht="12.75">
      <c r="A59" s="28">
        <v>69.6440450636898</v>
      </c>
      <c r="B59" s="29">
        <f t="shared" si="4"/>
        <v>4.678065624677138</v>
      </c>
      <c r="C59" s="29">
        <f t="shared" si="4"/>
        <v>0.004675206189737186</v>
      </c>
      <c r="D59" s="29">
        <f t="shared" si="4"/>
        <v>0.08329042663888506</v>
      </c>
      <c r="E59" s="29">
        <f t="shared" si="4"/>
        <v>8.409416123436761E-06</v>
      </c>
      <c r="F59" s="30">
        <f t="shared" si="2"/>
        <v>15.311568014813975</v>
      </c>
      <c r="G59" s="30">
        <f t="shared" si="0"/>
        <v>15.309842973059606</v>
      </c>
    </row>
    <row r="60" spans="1:7" ht="12.75">
      <c r="A60" s="28">
        <v>74.6426393229445</v>
      </c>
      <c r="B60" s="29">
        <f t="shared" si="4"/>
        <v>5.084317109462232</v>
      </c>
      <c r="C60" s="29">
        <f t="shared" si="4"/>
        <v>0.00536997202680546</v>
      </c>
      <c r="D60" s="29">
        <f t="shared" si="4"/>
        <v>0.09554027601587992</v>
      </c>
      <c r="E60" s="29">
        <f t="shared" si="4"/>
        <v>9.659881077367422E-06</v>
      </c>
      <c r="F60" s="30">
        <f t="shared" si="2"/>
        <v>14.916871613568809</v>
      </c>
      <c r="G60" s="30">
        <f t="shared" si="0"/>
        <v>14.91514782227939</v>
      </c>
    </row>
    <row r="61" spans="1:7" ht="12.75">
      <c r="A61" s="28">
        <v>79.9999999999999</v>
      </c>
      <c r="B61" s="29">
        <f t="shared" si="4"/>
        <v>5.5084179438905</v>
      </c>
      <c r="C61" s="29">
        <f t="shared" si="4"/>
        <v>0.006167911259831617</v>
      </c>
      <c r="D61" s="29">
        <f t="shared" si="4"/>
        <v>0.10956914847320318</v>
      </c>
      <c r="E61" s="29">
        <f t="shared" si="4"/>
        <v>1.1096287667962964E-05</v>
      </c>
      <c r="F61" s="30">
        <f t="shared" si="2"/>
        <v>14.506001712364839</v>
      </c>
      <c r="G61" s="30">
        <f t="shared" si="0"/>
        <v>14.504279357482012</v>
      </c>
    </row>
    <row r="62" spans="1:7" ht="12.75">
      <c r="A62" s="28">
        <v>85.7418770029033</v>
      </c>
      <c r="B62" s="29">
        <f t="shared" si="4"/>
        <v>5.949386535533735</v>
      </c>
      <c r="C62" s="29">
        <f t="shared" si="4"/>
        <v>0.007084321852310005</v>
      </c>
      <c r="D62" s="29">
        <f t="shared" si="4"/>
        <v>0.12562836312521558</v>
      </c>
      <c r="E62" s="29">
        <f t="shared" si="4"/>
        <v>1.2746284969506061E-05</v>
      </c>
      <c r="F62" s="30">
        <f t="shared" si="2"/>
        <v>14.080175924781138</v>
      </c>
      <c r="G62" s="30">
        <f t="shared" si="0"/>
        <v>14.078455219895611</v>
      </c>
    </row>
    <row r="63" spans="1:7" ht="12.75">
      <c r="A63" s="28">
        <v>91.8958683997627</v>
      </c>
      <c r="B63" s="29">
        <f t="shared" si="4"/>
        <v>6.406172057319338</v>
      </c>
      <c r="C63" s="29">
        <f t="shared" si="4"/>
        <v>0.008136762605470424</v>
      </c>
      <c r="D63" s="29">
        <f t="shared" si="4"/>
        <v>0.14400256800918418</v>
      </c>
      <c r="E63" s="29">
        <f t="shared" si="4"/>
        <v>1.4641633381585177E-05</v>
      </c>
      <c r="F63" s="30">
        <f t="shared" si="2"/>
        <v>13.640712167126342</v>
      </c>
      <c r="G63" s="30">
        <f t="shared" si="0"/>
        <v>13.638993357589229</v>
      </c>
    </row>
    <row r="64" spans="1:7" ht="12.75">
      <c r="A64" s="28">
        <v>98.4915530675932</v>
      </c>
      <c r="B64" s="29">
        <f t="shared" si="4"/>
        <v>6.8776815777862605</v>
      </c>
      <c r="C64" s="29">
        <f t="shared" si="4"/>
        <v>0.009345384903546885</v>
      </c>
      <c r="D64" s="29">
        <f t="shared" si="4"/>
        <v>0.1650134942259683</v>
      </c>
      <c r="E64" s="29">
        <f t="shared" si="4"/>
        <v>1.6818815963419425E-05</v>
      </c>
      <c r="F64" s="30">
        <f t="shared" si="2"/>
        <v>13.189004950578127</v>
      </c>
      <c r="G64" s="30">
        <f t="shared" si="0"/>
        <v>13.187288318223596</v>
      </c>
    </row>
    <row r="65" spans="1:7" ht="12.75">
      <c r="A65" s="28">
        <v>105.560632861831</v>
      </c>
      <c r="B65" s="29">
        <f t="shared" si="4"/>
        <v>7.362805087260027</v>
      </c>
      <c r="C65" s="29">
        <f t="shared" si="4"/>
        <v>0.010733312380280167</v>
      </c>
      <c r="D65" s="29">
        <f t="shared" si="4"/>
        <v>0.18902392762077472</v>
      </c>
      <c r="E65" s="29">
        <f t="shared" si="4"/>
        <v>1.9319740667636397E-05</v>
      </c>
      <c r="F65" s="30">
        <f t="shared" si="2"/>
        <v>12.726503947022433</v>
      </c>
      <c r="G65" s="30">
        <f t="shared" si="0"/>
        <v>12.724789815592608</v>
      </c>
    </row>
    <row r="66" spans="1:7" ht="12.75">
      <c r="A66" s="28">
        <v>113.137084989847</v>
      </c>
      <c r="B66" s="29">
        <f t="shared" si="4"/>
        <v>7.860437578828119</v>
      </c>
      <c r="C66" s="29">
        <f t="shared" si="4"/>
        <v>0.012327075187034978</v>
      </c>
      <c r="D66" s="29">
        <f t="shared" si="4"/>
        <v>0.21644184181106613</v>
      </c>
      <c r="E66" s="29">
        <f t="shared" si="4"/>
        <v>2.2192546983856413E-05</v>
      </c>
      <c r="F66" s="30">
        <f t="shared" si="2"/>
        <v>12.254695606837878</v>
      </c>
      <c r="G66" s="30">
        <f t="shared" si="0"/>
        <v>12.252984348214367</v>
      </c>
    </row>
    <row r="67" spans="1:7" ht="12.75">
      <c r="A67" s="28">
        <v>121.257325320831</v>
      </c>
      <c r="B67" s="29">
        <f t="shared" si="4"/>
        <v>8.36949768446146</v>
      </c>
      <c r="C67" s="29">
        <f t="shared" si="4"/>
        <v>0.01415710639634498</v>
      </c>
      <c r="D67" s="29">
        <f t="shared" si="4"/>
        <v>0.24772460883401132</v>
      </c>
      <c r="E67" s="29">
        <f t="shared" si="4"/>
        <v>2.5492532528568642E-05</v>
      </c>
      <c r="F67" s="30">
        <f t="shared" si="2"/>
        <v>11.77508823701817</v>
      </c>
      <c r="G67" s="30">
        <f t="shared" si="0"/>
        <v>11.773380278380206</v>
      </c>
    </row>
    <row r="68" spans="1:7" ht="12.75">
      <c r="A68" s="28">
        <v>129.960383416997</v>
      </c>
      <c r="B68" s="29">
        <f t="shared" si="4"/>
        <v>8.888942675323655</v>
      </c>
      <c r="C68" s="29">
        <f t="shared" si="4"/>
        <v>0.01625830901153063</v>
      </c>
      <c r="D68" s="29">
        <f t="shared" si="4"/>
        <v>0.2833831697312427</v>
      </c>
      <c r="E68" s="29">
        <f t="shared" si="4"/>
        <v>2.9283217401109753E-05</v>
      </c>
      <c r="F68" s="30">
        <f t="shared" si="2"/>
        <v>11.289200604438024</v>
      </c>
      <c r="G68" s="30">
        <f t="shared" si="0"/>
        <v>11.287496436484929</v>
      </c>
    </row>
    <row r="69" spans="1:7" ht="12.75">
      <c r="A69" s="28">
        <v>139.288090127379</v>
      </c>
      <c r="B69" s="29">
        <f t="shared" si="4"/>
        <v>9.417779888291232</v>
      </c>
      <c r="C69" s="29">
        <f t="shared" si="4"/>
        <v>0.01867070307246363</v>
      </c>
      <c r="D69" s="29">
        <f t="shared" si="4"/>
        <v>0.3239860067165284</v>
      </c>
      <c r="E69" s="29">
        <f t="shared" si="4"/>
        <v>3.363756679423903E-05</v>
      </c>
      <c r="F69" s="30">
        <f t="shared" si="2"/>
        <v>10.798553834394799</v>
      </c>
      <c r="G69" s="30">
        <f t="shared" si="0"/>
        <v>10.796854020791098</v>
      </c>
    </row>
    <row r="70" spans="1:7" ht="12.75">
      <c r="A70" s="28">
        <v>149.285278645889</v>
      </c>
      <c r="B70" s="29">
        <f t="shared" si="4"/>
        <v>9.95507482803763</v>
      </c>
      <c r="C70" s="29">
        <f t="shared" si="4"/>
        <v>0.02144016344451322</v>
      </c>
      <c r="D70" s="29">
        <f t="shared" si="4"/>
        <v>0.3701627114447395</v>
      </c>
      <c r="E70" s="29">
        <f t="shared" si="4"/>
        <v>3.8639395392082947E-05</v>
      </c>
      <c r="F70" s="30">
        <f t="shared" si="2"/>
        <v>10.304666139004564</v>
      </c>
      <c r="G70" s="30">
        <f t="shared" si="0"/>
        <v>10.30297132722946</v>
      </c>
    </row>
    <row r="71" spans="1:7" ht="12.75">
      <c r="A71" s="28">
        <v>159.999999999999</v>
      </c>
      <c r="B71" s="29">
        <f t="shared" si="4"/>
        <v>10.499956316220857</v>
      </c>
      <c r="C71" s="29">
        <f t="shared" si="4"/>
        <v>0.024619260041664114</v>
      </c>
      <c r="D71" s="29">
        <f t="shared" si="4"/>
        <v>0.4226068914495121</v>
      </c>
      <c r="E71" s="29">
        <f t="shared" si="4"/>
        <v>4.438498056483587E-05</v>
      </c>
      <c r="F71" s="30">
        <f t="shared" si="2"/>
        <v>9.809049734228957</v>
      </c>
      <c r="G71" s="30">
        <f t="shared" si="0"/>
        <v>9.807360668039028</v>
      </c>
    </row>
    <row r="72" spans="1:7" ht="12.75">
      <c r="A72" s="28">
        <v>171.483754005806</v>
      </c>
      <c r="B72" s="29">
        <f t="shared" si="4"/>
        <v>11.051619123942725</v>
      </c>
      <c r="C72" s="29">
        <f t="shared" si="4"/>
        <v>0.028268213446960684</v>
      </c>
      <c r="D72" s="29">
        <f t="shared" si="4"/>
        <v>0.4820781014143185</v>
      </c>
      <c r="E72" s="29">
        <f t="shared" si="4"/>
        <v>5.0984915420099E-05</v>
      </c>
      <c r="F72" s="30">
        <f t="shared" si="2"/>
        <v>9.313209183066599</v>
      </c>
      <c r="G72" s="30">
        <f t="shared" si="0"/>
        <v>9.311526716811525</v>
      </c>
    </row>
    <row r="73" spans="1:7" ht="12.75">
      <c r="A73" s="28">
        <v>183.791736799525</v>
      </c>
      <c r="B73" s="29">
        <f t="shared" si="4"/>
        <v>11.609324542027178</v>
      </c>
      <c r="C73" s="29">
        <f t="shared" si="4"/>
        <v>0.03245598012421638</v>
      </c>
      <c r="D73" s="29">
        <f t="shared" si="4"/>
        <v>0.5494024316005433</v>
      </c>
      <c r="E73" s="29">
        <f t="shared" si="4"/>
        <v>5.856623735434412E-05</v>
      </c>
      <c r="F73" s="30">
        <f t="shared" si="2"/>
        <v>8.818640328491114</v>
      </c>
      <c r="G73" s="30">
        <f t="shared" si="0"/>
        <v>8.816965443557974</v>
      </c>
    </row>
    <row r="74" spans="1:7" ht="12.75">
      <c r="A74" s="28">
        <v>196.983106135186</v>
      </c>
      <c r="B74" s="29">
        <f t="shared" si="4"/>
        <v>12.172399328185042</v>
      </c>
      <c r="C74" s="29">
        <f t="shared" si="4"/>
        <v>0.03726148262031532</v>
      </c>
      <c r="D74" s="29">
        <f t="shared" si="4"/>
        <v>0.6254713385011621</v>
      </c>
      <c r="E74" s="29">
        <f t="shared" si="4"/>
        <v>6.727487305623937E-05</v>
      </c>
      <c r="F74" s="30">
        <f t="shared" si="2"/>
        <v>8.32682894673777</v>
      </c>
      <c r="G74" s="30">
        <f t="shared" si="0"/>
        <v>8.325162770440333</v>
      </c>
    </row>
    <row r="75" spans="1:7" ht="12.75">
      <c r="A75" s="28">
        <v>211.121265723662</v>
      </c>
      <c r="B75" s="29">
        <f t="shared" si="4"/>
        <v>12.740233432372998</v>
      </c>
      <c r="C75" s="29">
        <f t="shared" si="4"/>
        <v>0.04277500127388677</v>
      </c>
      <c r="D75" s="29">
        <f t="shared" si="4"/>
        <v>0.7112382708752275</v>
      </c>
      <c r="E75" s="29">
        <f t="shared" si="4"/>
        <v>7.72784470096435E-05</v>
      </c>
      <c r="F75" s="30">
        <f t="shared" si="2"/>
        <v>7.839248256270309</v>
      </c>
      <c r="G75" s="30">
        <f t="shared" si="0"/>
        <v>7.837592083546824</v>
      </c>
    </row>
    <row r="76" spans="1:7" ht="12.75">
      <c r="A76" s="28">
        <v>226.274169979694</v>
      </c>
      <c r="B76" s="29">
        <f t="shared" si="4"/>
        <v>13.312276851393118</v>
      </c>
      <c r="C76" s="29">
        <f t="shared" si="4"/>
        <v>0.049099744885323496</v>
      </c>
      <c r="D76" s="29">
        <f t="shared" si="4"/>
        <v>0.8077126381575876</v>
      </c>
      <c r="E76" s="29">
        <f t="shared" si="4"/>
        <v>8.876950751894254E-05</v>
      </c>
      <c r="F76" s="30">
        <f t="shared" si="2"/>
        <v>7.357354460921112</v>
      </c>
      <c r="G76" s="30">
        <f t="shared" si="0"/>
        <v>7.355709779258136</v>
      </c>
    </row>
    <row r="77" spans="1:7" ht="12.75">
      <c r="A77" s="28">
        <v>242.514650641663</v>
      </c>
      <c r="B77" s="29">
        <f t="shared" si="4"/>
        <v>13.888035908556908</v>
      </c>
      <c r="C77" s="29">
        <f t="shared" si="4"/>
        <v>0.05635361844454117</v>
      </c>
      <c r="D77" s="29">
        <f t="shared" si="4"/>
        <v>0.9159506998156877</v>
      </c>
      <c r="E77" s="29">
        <f t="shared" si="4"/>
        <v>0.00010196923230003592</v>
      </c>
      <c r="F77" s="30">
        <f t="shared" si="2"/>
        <v>6.882579591856205</v>
      </c>
      <c r="G77" s="30">
        <f t="shared" si="0"/>
        <v>6.880948109918009</v>
      </c>
    </row>
    <row r="78" spans="1:7" ht="12.75">
      <c r="A78" s="28">
        <v>259.920766833995</v>
      </c>
      <c r="B78" s="29">
        <f t="shared" si="4"/>
        <v>14.467069199415354</v>
      </c>
      <c r="C78" s="29">
        <f t="shared" si="4"/>
        <v>0.06467120619540971</v>
      </c>
      <c r="D78" s="29">
        <f t="shared" si="4"/>
        <v>1.0370430358257074</v>
      </c>
      <c r="E78" s="29">
        <f t="shared" si="4"/>
        <v>0.00011713168493169438</v>
      </c>
      <c r="F78" s="30">
        <f t="shared" si="2"/>
        <v>6.41632104925691</v>
      </c>
      <c r="G78" s="30">
        <f t="shared" si="0"/>
        <v>6.414704729771348</v>
      </c>
    </row>
    <row r="79" spans="1:7" ht="12.75">
      <c r="A79" s="28">
        <v>278.576180254759</v>
      </c>
      <c r="B79" s="29">
        <f t="shared" si="4"/>
        <v>15.048983393588353</v>
      </c>
      <c r="C79" s="29">
        <f t="shared" si="4"/>
        <v>0.07420598782809446</v>
      </c>
      <c r="D79" s="29">
        <f t="shared" si="4"/>
        <v>1.1720984005335096</v>
      </c>
      <c r="E79" s="29">
        <f t="shared" si="4"/>
        <v>0.00013454870399966695</v>
      </c>
      <c r="F79" s="30">
        <f t="shared" si="2"/>
        <v>5.959927438159028</v>
      </c>
      <c r="G79" s="30">
        <f t="shared" si="0"/>
        <v>5.958328535692534</v>
      </c>
    </row>
    <row r="80" spans="1:7" ht="12.75">
      <c r="A80" s="28">
        <v>298.570557291778</v>
      </c>
      <c r="B80" s="29">
        <f t="shared" si="4"/>
        <v>15.633429037552787</v>
      </c>
      <c r="C80" s="29">
        <f t="shared" si="4"/>
        <v>0.08513280415998312</v>
      </c>
      <c r="D80" s="29">
        <f t="shared" si="4"/>
        <v>1.3222239704867953</v>
      </c>
      <c r="E80" s="29">
        <f t="shared" si="4"/>
        <v>0.00015455551895048687</v>
      </c>
      <c r="F80" s="30">
        <f t="shared" si="2"/>
        <v>5.514680547815992</v>
      </c>
      <c r="G80" s="30">
        <f t="shared" si="0"/>
        <v>5.513101652164448</v>
      </c>
    </row>
    <row r="81" spans="1:7" ht="12.75">
      <c r="A81" s="28">
        <v>319.999999999999</v>
      </c>
      <c r="B81" s="29">
        <f t="shared" si="4"/>
        <v>16.22009646468954</v>
      </c>
      <c r="C81" s="29">
        <f t="shared" si="4"/>
        <v>0.09765058594687046</v>
      </c>
      <c r="D81" s="29">
        <f t="shared" si="4"/>
        <v>1.488502268951546</v>
      </c>
      <c r="E81" s="29">
        <f t="shared" si="4"/>
        <v>0.0001775372006310902</v>
      </c>
      <c r="F81" s="30">
        <f t="shared" si="2"/>
        <v>5.0817736373571005</v>
      </c>
      <c r="G81" s="30">
        <f t="shared" si="0"/>
        <v>5.080217723387237</v>
      </c>
    </row>
    <row r="82" spans="1:7" ht="12.75">
      <c r="A82" s="28">
        <v>342.967508011613</v>
      </c>
      <c r="B82" s="29">
        <f t="shared" si="4"/>
        <v>16.808711887003515</v>
      </c>
      <c r="C82" s="29">
        <f t="shared" si="4"/>
        <v>0.11198535502948975</v>
      </c>
      <c r="D82" s="29">
        <f t="shared" si="4"/>
        <v>1.6719653719358125</v>
      </c>
      <c r="E82" s="29">
        <f t="shared" si="4"/>
        <v>0.0002039360704908137</v>
      </c>
      <c r="F82" s="30">
        <f t="shared" si="2"/>
        <v>4.662286548944774</v>
      </c>
      <c r="G82" s="30">
        <f t="shared" si="0"/>
        <v>4.660757033844771</v>
      </c>
    </row>
    <row r="83" spans="1:7" ht="12.75">
      <c r="A83" s="28">
        <v>367.58347359905</v>
      </c>
      <c r="B83" s="29">
        <f t="shared" si="4"/>
        <v>17.3990337172927</v>
      </c>
      <c r="C83" s="29">
        <f t="shared" si="4"/>
        <v>0.12839350034384867</v>
      </c>
      <c r="D83" s="29">
        <f t="shared" si="4"/>
        <v>1.873567345378126</v>
      </c>
      <c r="E83" s="29">
        <f t="shared" si="4"/>
        <v>0.0002342602108406137</v>
      </c>
      <c r="F83" s="30">
        <f t="shared" si="2"/>
        <v>4.257158546783543</v>
      </c>
      <c r="G83" s="30">
        <f t="shared" si="0"/>
        <v>4.255659355823891</v>
      </c>
    </row>
    <row r="84" spans="1:7" ht="12.75">
      <c r="A84" s="28">
        <v>393.966212270372</v>
      </c>
      <c r="B84" s="29">
        <f t="shared" si="4"/>
        <v>17.990849150475054</v>
      </c>
      <c r="C84" s="29">
        <f t="shared" si="4"/>
        <v>0.14716532178868025</v>
      </c>
      <c r="D84" s="29">
        <f t="shared" si="4"/>
        <v>2.094156190418133</v>
      </c>
      <c r="E84" s="29">
        <f t="shared" si="4"/>
        <v>0.000269093239677225</v>
      </c>
      <c r="F84" s="30">
        <f t="shared" si="2"/>
        <v>3.8671601371963646</v>
      </c>
      <c r="G84" s="30">
        <f t="shared" si="0"/>
        <v>3.865695779265547</v>
      </c>
    </row>
    <row r="85" spans="1:7" ht="12.75">
      <c r="A85" s="28">
        <v>422.242531447325</v>
      </c>
      <c r="B85" s="29">
        <f t="shared" si="4"/>
        <v>18.583971017486636</v>
      </c>
      <c r="C85" s="29">
        <f t="shared" si="4"/>
        <v>0.16862882183935032</v>
      </c>
      <c r="D85" s="29">
        <f t="shared" si="4"/>
        <v>2.334446833851112</v>
      </c>
      <c r="E85" s="29">
        <f t="shared" si="4"/>
        <v>0.0003091055378176506</v>
      </c>
      <c r="F85" s="30">
        <f t="shared" si="2"/>
        <v>3.492865413567092</v>
      </c>
      <c r="G85" s="30">
        <f aca="true" t="shared" si="5" ref="G85:G148">D85+E85-C85-B85-$G$17</f>
        <v>3.4914410679344137</v>
      </c>
    </row>
    <row r="86" spans="1:7" ht="12.75">
      <c r="A86" s="28">
        <v>452.548339959389</v>
      </c>
      <c r="B86" s="29">
        <f aca="true" t="shared" si="6" ref="B86:E117">10*LOG10(1+(4*PI()*PI()*B$20*B$20*$A86*$A86))</f>
        <v>19.178234913844573</v>
      </c>
      <c r="C86" s="29">
        <f t="shared" si="6"/>
        <v>0.19315370734426401</v>
      </c>
      <c r="D86" s="29">
        <f t="shared" si="6"/>
        <v>2.5949968428647803</v>
      </c>
      <c r="E86" s="29">
        <f t="shared" si="6"/>
        <v>0.0003550671439355322</v>
      </c>
      <c r="F86" s="30">
        <f aca="true" t="shared" si="7" ref="F86:F149">D86-B86-C86-$F$17</f>
        <v>3.134626640717908</v>
      </c>
      <c r="G86" s="30">
        <f t="shared" si="5"/>
        <v>3.133248256691349</v>
      </c>
    </row>
    <row r="87" spans="1:7" ht="12.75">
      <c r="A87" s="28">
        <v>485.029301283326</v>
      </c>
      <c r="B87" s="29">
        <f t="shared" si="6"/>
        <v>19.77349659686934</v>
      </c>
      <c r="C87" s="29">
        <f t="shared" si="6"/>
        <v>0.22115554133012502</v>
      </c>
      <c r="D87" s="29">
        <f t="shared" si="6"/>
        <v>2.8761865246905605</v>
      </c>
      <c r="E87" s="29">
        <f t="shared" si="6"/>
        <v>0.00040786256499811876</v>
      </c>
      <c r="F87" s="30">
        <f t="shared" si="7"/>
        <v>2.792552805533063</v>
      </c>
      <c r="G87" s="30">
        <f t="shared" si="5"/>
        <v>2.7912272169275667</v>
      </c>
    </row>
    <row r="88" spans="1:7" ht="12.75">
      <c r="A88" s="28">
        <v>519.841533667989</v>
      </c>
      <c r="B88" s="29">
        <f t="shared" si="6"/>
        <v>20.369629640015873</v>
      </c>
      <c r="C88" s="29">
        <f t="shared" si="6"/>
        <v>0.2530999561200757</v>
      </c>
      <c r="D88" s="29">
        <f t="shared" si="6"/>
        <v>3.1782048705133543</v>
      </c>
      <c r="E88" s="29">
        <f t="shared" si="6"/>
        <v>0.00046850778627264606</v>
      </c>
      <c r="F88" s="30">
        <f t="shared" si="7"/>
        <v>2.4664936934193733</v>
      </c>
      <c r="G88" s="30">
        <f t="shared" si="5"/>
        <v>2.4652287500351484</v>
      </c>
    </row>
    <row r="89" spans="1:7" ht="12.75">
      <c r="A89" s="28">
        <v>557.152360509518</v>
      </c>
      <c r="B89" s="29">
        <f t="shared" si="6"/>
        <v>20.966523329199095</v>
      </c>
      <c r="C89" s="29">
        <f t="shared" si="6"/>
        <v>0.289506804052343</v>
      </c>
      <c r="D89" s="29">
        <f t="shared" si="6"/>
        <v>3.5010424249624865</v>
      </c>
      <c r="E89" s="29">
        <f t="shared" si="6"/>
        <v>0.000538169807099036</v>
      </c>
      <c r="F89" s="30">
        <f t="shared" si="7"/>
        <v>2.156030710753015</v>
      </c>
      <c r="G89" s="30">
        <f t="shared" si="5"/>
        <v>2.1548354293896175</v>
      </c>
    </row>
    <row r="90" spans="1:7" ht="12.75">
      <c r="A90" s="28">
        <v>597.141114583555</v>
      </c>
      <c r="B90" s="29">
        <f t="shared" si="6"/>
        <v>21.564080783938095</v>
      </c>
      <c r="C90" s="29">
        <f t="shared" si="6"/>
        <v>0.33095408035014007</v>
      </c>
      <c r="D90" s="29">
        <f t="shared" si="6"/>
        <v>3.8444916451502387</v>
      </c>
      <c r="E90" s="29">
        <f t="shared" si="6"/>
        <v>0.0006181890768677391</v>
      </c>
      <c r="F90" s="30">
        <f t="shared" si="7"/>
        <v>1.86047519990397</v>
      </c>
      <c r="G90" s="30">
        <f t="shared" si="5"/>
        <v>1.8593599378103427</v>
      </c>
    </row>
    <row r="91" spans="1:7" ht="12.75">
      <c r="A91" s="28">
        <v>639.999999999998</v>
      </c>
      <c r="B91" s="29">
        <f t="shared" si="6"/>
        <v>22.16221728519779</v>
      </c>
      <c r="C91" s="29">
        <f t="shared" si="6"/>
        <v>0.3780814046147467</v>
      </c>
      <c r="D91" s="29">
        <f t="shared" si="6"/>
        <v>4.208154720617161</v>
      </c>
      <c r="E91" s="29">
        <f t="shared" si="6"/>
        <v>0.0007101052609376091</v>
      </c>
      <c r="F91" s="30">
        <f t="shared" si="7"/>
        <v>1.5788744498465874</v>
      </c>
      <c r="G91" s="30">
        <f t="shared" si="5"/>
        <v>1.5778511039370322</v>
      </c>
    </row>
    <row r="92" spans="1:7" ht="12.75">
      <c r="A92" s="28">
        <v>685.935016023226</v>
      </c>
      <c r="B92" s="29">
        <f t="shared" si="6"/>
        <v>22.760858791666113</v>
      </c>
      <c r="C92" s="29">
        <f t="shared" si="6"/>
        <v>0.43159279429584163</v>
      </c>
      <c r="D92" s="29">
        <f t="shared" si="6"/>
        <v>4.591458236798169</v>
      </c>
      <c r="E92" s="29">
        <f t="shared" si="6"/>
        <v>0.0008156868296600555</v>
      </c>
      <c r="F92" s="30">
        <f t="shared" si="7"/>
        <v>1.3100250698781792</v>
      </c>
      <c r="G92" s="30">
        <f t="shared" si="5"/>
        <v>1.3091073055373457</v>
      </c>
    </row>
    <row r="93" spans="1:7" ht="12.75">
      <c r="A93" s="28">
        <v>735.1669471981</v>
      </c>
      <c r="B93" s="29">
        <f t="shared" si="6"/>
        <v>23.359940626627687</v>
      </c>
      <c r="C93" s="29">
        <f t="shared" si="6"/>
        <v>0.4922584079425863</v>
      </c>
      <c r="D93" s="29">
        <f t="shared" si="6"/>
        <v>4.993673558073496</v>
      </c>
      <c r="E93" s="29">
        <f t="shared" si="6"/>
        <v>0.0009369650363587736</v>
      </c>
      <c r="F93" s="30">
        <f t="shared" si="7"/>
        <v>1.0524929425451894</v>
      </c>
      <c r="G93" s="30">
        <f t="shared" si="5"/>
        <v>1.0516964564110545</v>
      </c>
    </row>
    <row r="94" spans="1:7" ht="12.75">
      <c r="A94" s="28">
        <v>787.932424540744</v>
      </c>
      <c r="B94" s="29">
        <f t="shared" si="6"/>
        <v>23.95940631839496</v>
      </c>
      <c r="C94" s="29">
        <f t="shared" si="6"/>
        <v>0.5609148823675653</v>
      </c>
      <c r="D94" s="29">
        <f t="shared" si="6"/>
        <v>5.413941444072449</v>
      </c>
      <c r="E94" s="29">
        <f t="shared" si="6"/>
        <v>0.0010762729334382816</v>
      </c>
      <c r="F94" s="30">
        <f t="shared" si="7"/>
        <v>0.8046386623518877</v>
      </c>
      <c r="G94" s="30">
        <f t="shared" si="5"/>
        <v>0.8039814841148321</v>
      </c>
    </row>
    <row r="95" spans="1:7" ht="12.75">
      <c r="A95" s="28">
        <v>844.48506289465</v>
      </c>
      <c r="B95" s="29">
        <f t="shared" si="6"/>
        <v>24.5592065782932</v>
      </c>
      <c r="C95" s="29">
        <f t="shared" si="6"/>
        <v>0.6384638424334337</v>
      </c>
      <c r="D95" s="29">
        <f t="shared" si="6"/>
        <v>5.8512992291631125</v>
      </c>
      <c r="E95" s="29">
        <f t="shared" si="6"/>
        <v>0.0012362901711877685</v>
      </c>
      <c r="F95" s="30">
        <f t="shared" si="7"/>
        <v>0.5646472274784422</v>
      </c>
      <c r="G95" s="30">
        <f t="shared" si="5"/>
        <v>0.5641500664791366</v>
      </c>
    </row>
    <row r="96" spans="1:7" ht="12.75">
      <c r="A96" s="28">
        <v>905.096679918778</v>
      </c>
      <c r="B96" s="29">
        <f t="shared" si="6"/>
        <v>25.159298401364254</v>
      </c>
      <c r="C96" s="29">
        <f t="shared" si="6"/>
        <v>0.7258681336147134</v>
      </c>
      <c r="D96" s="29">
        <f t="shared" si="6"/>
        <v>6.304708893150447</v>
      </c>
      <c r="E96" s="29">
        <f t="shared" si="6"/>
        <v>0.0014200944331233868</v>
      </c>
      <c r="F96" s="30">
        <f t="shared" si="7"/>
        <v>0.3305607772134458</v>
      </c>
      <c r="G96" s="30">
        <f t="shared" si="5"/>
        <v>0.33024742047607347</v>
      </c>
    </row>
    <row r="97" spans="1:7" ht="12.75">
      <c r="A97" s="28">
        <v>970.058602566652</v>
      </c>
      <c r="B97" s="29">
        <f t="shared" si="6"/>
        <v>25.759644276177653</v>
      </c>
      <c r="C97" s="29">
        <f t="shared" si="6"/>
        <v>0.8241453265102966</v>
      </c>
      <c r="D97" s="29">
        <f t="shared" si="6"/>
        <v>6.773084506439102</v>
      </c>
      <c r="E97" s="29">
        <f t="shared" si="6"/>
        <v>0.0016312204867395472</v>
      </c>
      <c r="F97" s="30">
        <f t="shared" si="7"/>
        <v>0.10031332279311655</v>
      </c>
      <c r="G97" s="30">
        <f t="shared" si="5"/>
        <v>0.10021109210936174</v>
      </c>
    </row>
    <row r="98" spans="1:7" ht="12.75">
      <c r="A98" s="28">
        <v>1039.68306733597</v>
      </c>
      <c r="B98" s="29">
        <f t="shared" si="6"/>
        <v>26.360211491363977</v>
      </c>
      <c r="C98" s="29">
        <f t="shared" si="6"/>
        <v>0.9343580812256734</v>
      </c>
      <c r="D98" s="29">
        <f t="shared" si="6"/>
        <v>7.25531780169736</v>
      </c>
      <c r="E98" s="29">
        <f t="shared" si="6"/>
        <v>0.0018737279715724418</v>
      </c>
      <c r="F98" s="30">
        <f t="shared" si="7"/>
        <v>-0.12823335185032647</v>
      </c>
      <c r="G98" s="30">
        <f t="shared" si="5"/>
        <v>-0.1280930750492466</v>
      </c>
    </row>
    <row r="99" spans="1:7" ht="12.75">
      <c r="A99" s="28">
        <v>1114.30472101903</v>
      </c>
      <c r="B99" s="29">
        <f t="shared" si="6"/>
        <v>26.960971527678588</v>
      </c>
      <c r="C99" s="29">
        <f t="shared" si="6"/>
        <v>1.0576010501671602</v>
      </c>
      <c r="D99" s="29">
        <f t="shared" si="6"/>
        <v>7.750300955009247</v>
      </c>
      <c r="E99" s="29">
        <f t="shared" si="6"/>
        <v>0.0021522792099224067</v>
      </c>
      <c r="F99" s="30">
        <f t="shared" si="7"/>
        <v>-0.35725320379453507</v>
      </c>
      <c r="G99" s="30">
        <f t="shared" si="5"/>
        <v>-0.35683437575510624</v>
      </c>
    </row>
    <row r="100" spans="1:7" ht="12.75">
      <c r="A100" s="28">
        <v>1194.28222916711</v>
      </c>
      <c r="B100" s="29">
        <f t="shared" si="6"/>
        <v>27.561899525535722</v>
      </c>
      <c r="C100" s="29">
        <f t="shared" si="6"/>
        <v>1.1949841502222727</v>
      </c>
      <c r="D100" s="29">
        <f t="shared" si="6"/>
        <v>8.256946003722595</v>
      </c>
      <c r="E100" s="29">
        <f t="shared" si="6"/>
        <v>0.002472228512339157</v>
      </c>
      <c r="F100" s="30">
        <f t="shared" si="7"/>
        <v>-0.5889192529934313</v>
      </c>
      <c r="G100" s="30">
        <f t="shared" si="5"/>
        <v>-0.5881804756515905</v>
      </c>
    </row>
    <row r="101" spans="1:7" ht="12.75">
      <c r="A101" s="28">
        <v>1279.99999999999</v>
      </c>
      <c r="B101" s="29">
        <f t="shared" si="6"/>
        <v>28.162973819017303</v>
      </c>
      <c r="C101" s="29">
        <f t="shared" si="6"/>
        <v>1.3476122542117892</v>
      </c>
      <c r="D101" s="29">
        <f t="shared" si="6"/>
        <v>8.774200646528222</v>
      </c>
      <c r="E101" s="29">
        <f t="shared" si="6"/>
        <v>0.0028397246630176938</v>
      </c>
      <c r="F101" s="30">
        <f t="shared" si="7"/>
        <v>-0.8253670076589046</v>
      </c>
      <c r="G101" s="30">
        <f t="shared" si="5"/>
        <v>-0.8242607341663799</v>
      </c>
    </row>
    <row r="102" spans="1:7" ht="12.75">
      <c r="A102" s="28">
        <v>1371.87003204645</v>
      </c>
      <c r="B102" s="29">
        <f t="shared" si="6"/>
        <v>28.764175528338964</v>
      </c>
      <c r="C102" s="29">
        <f t="shared" si="6"/>
        <v>1.5165616328495406</v>
      </c>
      <c r="D102" s="29">
        <f t="shared" si="6"/>
        <v>9.301060437777224</v>
      </c>
      <c r="E102" s="29">
        <f t="shared" si="6"/>
        <v>0.0032618285131875914</v>
      </c>
      <c r="F102" s="30">
        <f t="shared" si="7"/>
        <v>-1.0686583043693147</v>
      </c>
      <c r="G102" s="30">
        <f t="shared" si="5"/>
        <v>-1.0671299270266204</v>
      </c>
    </row>
    <row r="103" spans="1:7" ht="12.75">
      <c r="A103" s="28">
        <v>1470.3338943962</v>
      </c>
      <c r="B103" s="29">
        <f t="shared" si="6"/>
        <v>29.36548820365299</v>
      </c>
      <c r="C103" s="29">
        <f t="shared" si="6"/>
        <v>1.7028538063606824</v>
      </c>
      <c r="D103" s="29">
        <f t="shared" si="6"/>
        <v>9.836577590037445</v>
      </c>
      <c r="E103" s="29">
        <f t="shared" si="6"/>
        <v>0.0037466478871747933</v>
      </c>
      <c r="F103" s="30">
        <f t="shared" si="7"/>
        <v>-1.3207460009342604</v>
      </c>
      <c r="G103" s="30">
        <f t="shared" si="5"/>
        <v>-1.318732804217582</v>
      </c>
    </row>
    <row r="104" spans="1:7" ht="12.75">
      <c r="A104" s="28">
        <v>1575.86484908148</v>
      </c>
      <c r="B104" s="29">
        <f t="shared" si="6"/>
        <v>29.96689751388488</v>
      </c>
      <c r="C104" s="29">
        <f t="shared" si="6"/>
        <v>1.9074278099467123</v>
      </c>
      <c r="D104" s="29">
        <f t="shared" si="6"/>
        <v>10.379866734907917</v>
      </c>
      <c r="E104" s="29">
        <f t="shared" si="6"/>
        <v>0.004303492320333699</v>
      </c>
      <c r="F104" s="30">
        <f t="shared" si="7"/>
        <v>-1.5834401698817082</v>
      </c>
      <c r="G104" s="30">
        <f t="shared" si="5"/>
        <v>-1.5808701287318705</v>
      </c>
    </row>
    <row r="105" spans="1:7" ht="12.75">
      <c r="A105" s="28">
        <v>1688.9701257893</v>
      </c>
      <c r="B105" s="29">
        <f t="shared" si="6"/>
        <v>30.568390975032024</v>
      </c>
      <c r="C105" s="29">
        <f t="shared" si="6"/>
        <v>2.1311121973218765</v>
      </c>
      <c r="D105" s="29">
        <f t="shared" si="6"/>
        <v>10.930108068470133</v>
      </c>
      <c r="E105" s="29">
        <f t="shared" si="6"/>
        <v>0.004943050505140369</v>
      </c>
      <c r="F105" s="30">
        <f t="shared" si="7"/>
        <v>-1.8583766848418009</v>
      </c>
      <c r="G105" s="30">
        <f t="shared" si="5"/>
        <v>-1.855167085507155</v>
      </c>
    </row>
    <row r="106" spans="1:7" ht="12.75">
      <c r="A106" s="28">
        <v>1810.19335983755</v>
      </c>
      <c r="B106" s="29">
        <f t="shared" si="6"/>
        <v>31.16995771301259</v>
      </c>
      <c r="C106" s="29">
        <f t="shared" si="6"/>
        <v>2.3745983512253765</v>
      </c>
      <c r="D106" s="29">
        <f t="shared" si="6"/>
        <v>11.486548335221311</v>
      </c>
      <c r="E106" s="29">
        <f t="shared" si="6"/>
        <v>0.00567759372634617</v>
      </c>
      <c r="F106" s="30">
        <f t="shared" si="7"/>
        <v>-2.146989309974689</v>
      </c>
      <c r="G106" s="30">
        <f t="shared" si="5"/>
        <v>-2.143045167418837</v>
      </c>
    </row>
    <row r="107" spans="1:7" ht="12.75">
      <c r="A107" s="28">
        <v>1940.1172051333</v>
      </c>
      <c r="B107" s="29">
        <f t="shared" si="6"/>
        <v>31.771588256743378</v>
      </c>
      <c r="C107" s="29">
        <f t="shared" si="6"/>
        <v>2.638416788683397</v>
      </c>
      <c r="D107" s="29">
        <f t="shared" si="6"/>
        <v>12.04850009523864</v>
      </c>
      <c r="E107" s="29">
        <f t="shared" si="6"/>
        <v>0.006521209023641804</v>
      </c>
      <c r="F107" s="30">
        <f t="shared" si="7"/>
        <v>-2.4504865311461685</v>
      </c>
      <c r="G107" s="30">
        <f t="shared" si="5"/>
        <v>-2.445698773293021</v>
      </c>
    </row>
    <row r="108" spans="1:7" ht="12.75">
      <c r="A108" s="28">
        <v>2079.36613467195</v>
      </c>
      <c r="B108" s="29">
        <f t="shared" si="6"/>
        <v>32.37327435764498</v>
      </c>
      <c r="C108" s="29">
        <f t="shared" si="6"/>
        <v>2.922918102034051</v>
      </c>
      <c r="D108" s="29">
        <f t="shared" si="6"/>
        <v>12.61533968553745</v>
      </c>
      <c r="E108" s="29">
        <f t="shared" si="6"/>
        <v>0.0074900663361963165</v>
      </c>
      <c r="F108" s="30">
        <f t="shared" si="7"/>
        <v>-2.769834355099615</v>
      </c>
      <c r="G108" s="30">
        <f t="shared" si="5"/>
        <v>-2.764077739933917</v>
      </c>
    </row>
    <row r="109" spans="1:7" ht="12.75">
      <c r="A109" s="28">
        <v>2228.60944203807</v>
      </c>
      <c r="B109" s="29">
        <f t="shared" si="6"/>
        <v>32.9750088322414</v>
      </c>
      <c r="C109" s="29">
        <f t="shared" si="6"/>
        <v>3.2282599460575483</v>
      </c>
      <c r="D109" s="29">
        <f t="shared" si="6"/>
        <v>13.186504238344707</v>
      </c>
      <c r="E109" s="29">
        <f t="shared" si="6"/>
        <v>0.008602724463577665</v>
      </c>
      <c r="F109" s="30">
        <f t="shared" si="7"/>
        <v>-3.1057461209122756</v>
      </c>
      <c r="G109" s="30">
        <f t="shared" si="5"/>
        <v>-3.098876847619195</v>
      </c>
    </row>
    <row r="110" spans="1:7" ht="12.75">
      <c r="A110" s="28">
        <v>2388.56445833422</v>
      </c>
      <c r="B110" s="29">
        <f t="shared" si="6"/>
        <v>33.576785424928644</v>
      </c>
      <c r="C110" s="29">
        <f t="shared" si="6"/>
        <v>3.554401078036151</v>
      </c>
      <c r="D110" s="29">
        <f t="shared" si="6"/>
        <v>13.76148806434008</v>
      </c>
      <c r="E110" s="29">
        <f t="shared" si="6"/>
        <v>0.00988048132742293</v>
      </c>
      <c r="F110" s="30">
        <f t="shared" si="7"/>
        <v>-3.4586800195827507</v>
      </c>
      <c r="G110" s="30">
        <f t="shared" si="5"/>
        <v>-3.4505329894258203</v>
      </c>
    </row>
    <row r="111" spans="1:7" ht="12.75">
      <c r="A111" s="28">
        <v>2559.99999999999</v>
      </c>
      <c r="B111" s="29">
        <f t="shared" si="6"/>
        <v>34.178598688352174</v>
      </c>
      <c r="C111" s="29">
        <f t="shared" si="6"/>
        <v>3.9011029233705496</v>
      </c>
      <c r="D111" s="29">
        <f t="shared" si="6"/>
        <v>14.339838653652343</v>
      </c>
      <c r="E111" s="29">
        <f t="shared" si="6"/>
        <v>0.011347774743093574</v>
      </c>
      <c r="F111" s="30">
        <f t="shared" si="7"/>
        <v>-3.8288445390284167</v>
      </c>
      <c r="G111" s="30">
        <f t="shared" si="5"/>
        <v>-3.8192302154558178</v>
      </c>
    </row>
    <row r="112" spans="1:7" ht="12.75">
      <c r="A112" s="28">
        <v>2743.7400640929</v>
      </c>
      <c r="B112" s="29">
        <f t="shared" si="6"/>
        <v>34.78044387915074</v>
      </c>
      <c r="C112" s="29">
        <f t="shared" si="6"/>
        <v>4.267938541909018</v>
      </c>
      <c r="D112" s="29">
        <f t="shared" si="6"/>
        <v>14.921152495371818</v>
      </c>
      <c r="E112" s="29">
        <f t="shared" si="6"/>
        <v>0.013032640714888766</v>
      </c>
      <c r="F112" s="30">
        <f t="shared" si="7"/>
        <v>-4.216211506645973</v>
      </c>
      <c r="G112" s="30">
        <f t="shared" si="5"/>
        <v>-4.204912317101581</v>
      </c>
    </row>
    <row r="113" spans="1:7" ht="12.75">
      <c r="A113" s="28">
        <v>2940.6677887924</v>
      </c>
      <c r="B113" s="29">
        <f t="shared" si="6"/>
        <v>35.38231686710637</v>
      </c>
      <c r="C113" s="29">
        <f t="shared" si="6"/>
        <v>4.654308289504574</v>
      </c>
      <c r="D113" s="29">
        <f t="shared" si="6"/>
        <v>15.505070869792362</v>
      </c>
      <c r="E113" s="29">
        <f t="shared" si="6"/>
        <v>0.014967237155264644</v>
      </c>
      <c r="F113" s="30">
        <f t="shared" si="7"/>
        <v>-4.6205358677766135</v>
      </c>
      <c r="G113" s="30">
        <f t="shared" si="5"/>
        <v>-4.607302081791843</v>
      </c>
    </row>
    <row r="114" spans="1:7" ht="12.75">
      <c r="A114" s="28">
        <v>3151.72969816297</v>
      </c>
      <c r="B114" s="29">
        <f t="shared" si="6"/>
        <v>35.9842140559868</v>
      </c>
      <c r="C114" s="29">
        <f t="shared" si="6"/>
        <v>5.059460982198843</v>
      </c>
      <c r="D114" s="29">
        <f t="shared" si="6"/>
        <v>16.091275727560483</v>
      </c>
      <c r="E114" s="29">
        <f t="shared" si="6"/>
        <v>0.017188441898837302</v>
      </c>
      <c r="F114" s="30">
        <f t="shared" si="7"/>
        <v>-5.0413808915831915</v>
      </c>
      <c r="G114" s="30">
        <f t="shared" si="5"/>
        <v>-5.025925900854848</v>
      </c>
    </row>
    <row r="115" spans="1:7" ht="12.75">
      <c r="A115" s="28">
        <v>3377.9402515786</v>
      </c>
      <c r="B115" s="29">
        <f t="shared" si="6"/>
        <v>36.586132314583196</v>
      </c>
      <c r="C115" s="29">
        <f t="shared" si="6"/>
        <v>5.482519034999993</v>
      </c>
      <c r="D115" s="29">
        <f t="shared" si="6"/>
        <v>16.67948573658223</v>
      </c>
      <c r="E115" s="29">
        <f t="shared" si="6"/>
        <v>0.019738534933436885</v>
      </c>
      <c r="F115" s="30">
        <f t="shared" si="7"/>
        <v>-5.478147193958993</v>
      </c>
      <c r="G115" s="30">
        <f t="shared" si="5"/>
        <v>-5.460142110196049</v>
      </c>
    </row>
    <row r="116" spans="1:7" ht="12.75">
      <c r="A116" s="28">
        <v>3620.38671967511</v>
      </c>
      <c r="B116" s="29">
        <f t="shared" si="6"/>
        <v>37.18806891663564</v>
      </c>
      <c r="C116" s="29">
        <f t="shared" si="6"/>
        <v>5.922505893047651</v>
      </c>
      <c r="D116" s="29">
        <f t="shared" si="6"/>
        <v>17.269452550583097</v>
      </c>
      <c r="E116" s="29">
        <f t="shared" si="6"/>
        <v>0.022665975896050575</v>
      </c>
      <c r="F116" s="30">
        <f t="shared" si="7"/>
        <v>-5.93010384005823</v>
      </c>
      <c r="G116" s="30">
        <f t="shared" si="5"/>
        <v>-5.909171315332678</v>
      </c>
    </row>
    <row r="117" spans="1:7" ht="12.75">
      <c r="A117" s="28">
        <v>3880.2344102666</v>
      </c>
      <c r="B117" s="29">
        <f t="shared" si="6"/>
        <v>37.790021488505886</v>
      </c>
      <c r="C117" s="29">
        <f t="shared" si="6"/>
        <v>6.378374098358242</v>
      </c>
      <c r="D117" s="29">
        <f t="shared" si="6"/>
        <v>17.860957331993347</v>
      </c>
      <c r="E117" s="29">
        <f t="shared" si="6"/>
        <v>0.02602628906761107</v>
      </c>
      <c r="F117" s="30">
        <f t="shared" si="7"/>
        <v>-6.396419835828816</v>
      </c>
      <c r="G117" s="30">
        <f t="shared" si="5"/>
        <v>-6.372126997931698</v>
      </c>
    </row>
    <row r="118" spans="1:7" ht="12.75">
      <c r="A118" s="28">
        <v>4158.73226934391</v>
      </c>
      <c r="B118" s="29">
        <f aca="true" t="shared" si="8" ref="B118:E153">10*LOG10(1+(4*PI()*PI()*B$20*B$20*$A118*$A118))</f>
        <v>38.39198796360111</v>
      </c>
      <c r="C118" s="29">
        <f t="shared" si="8"/>
        <v>6.849032511928508</v>
      </c>
      <c r="D118" s="29">
        <f t="shared" si="8"/>
        <v>18.45380754555818</v>
      </c>
      <c r="E118" s="29">
        <f t="shared" si="8"/>
        <v>0.029883069324522386</v>
      </c>
      <c r="F118" s="30">
        <f t="shared" si="7"/>
        <v>-6.876194510929473</v>
      </c>
      <c r="G118" s="30">
        <f t="shared" si="5"/>
        <v>-6.848044892775441</v>
      </c>
    </row>
    <row r="119" spans="1:7" ht="12.75">
      <c r="A119" s="28">
        <v>4457.21888407614</v>
      </c>
      <c r="B119" s="29">
        <f t="shared" si="8"/>
        <v>38.9939665426804</v>
      </c>
      <c r="C119" s="29">
        <f t="shared" si="8"/>
        <v>7.333371493150459</v>
      </c>
      <c r="D119" s="29">
        <f t="shared" si="8"/>
        <v>19.047834026948074</v>
      </c>
      <c r="E119" s="29">
        <f t="shared" si="8"/>
        <v>0.034309123731674995</v>
      </c>
      <c r="F119" s="30">
        <f t="shared" si="7"/>
        <v>-7.368485589840816</v>
      </c>
      <c r="G119" s="30">
        <f t="shared" si="5"/>
        <v>-7.335909917279636</v>
      </c>
    </row>
    <row r="120" spans="1:7" ht="12.75">
      <c r="A120" s="28">
        <v>4777.12891666844</v>
      </c>
      <c r="B120" s="29">
        <f t="shared" si="8"/>
        <v>39.59595565928681</v>
      </c>
      <c r="C120" s="29">
        <f t="shared" si="8"/>
        <v>7.830285174646724</v>
      </c>
      <c r="D120" s="29">
        <f t="shared" si="8"/>
        <v>19.64288832189932</v>
      </c>
      <c r="E120" s="29">
        <f t="shared" si="8"/>
        <v>0.03938776464017628</v>
      </c>
      <c r="F120" s="30">
        <f t="shared" si="7"/>
        <v>-7.872334092992247</v>
      </c>
      <c r="G120" s="30">
        <f t="shared" si="5"/>
        <v>-7.834679779522567</v>
      </c>
    </row>
    <row r="121" spans="1:7" ht="12.75">
      <c r="A121" s="28">
        <v>5119.99999999998</v>
      </c>
      <c r="B121" s="29">
        <f t="shared" si="8"/>
        <v>40.19795394964422</v>
      </c>
      <c r="C121" s="29">
        <f t="shared" si="8"/>
        <v>8.338690313034038</v>
      </c>
      <c r="D121" s="29">
        <f t="shared" si="8"/>
        <v>20.23884028536213</v>
      </c>
      <c r="E121" s="29">
        <f t="shared" si="8"/>
        <v>0.04521427121050352</v>
      </c>
      <c r="F121" s="30">
        <f t="shared" si="7"/>
        <v>-8.386785558274163</v>
      </c>
      <c r="G121" s="30">
        <f t="shared" si="5"/>
        <v>-8.343304738234153</v>
      </c>
    </row>
    <row r="122" spans="1:7" ht="12.75">
      <c r="A122" s="28">
        <v>5487.4801281858</v>
      </c>
      <c r="B122" s="29">
        <f t="shared" si="8"/>
        <v>40.7999602264438</v>
      </c>
      <c r="C122" s="29">
        <f t="shared" si="8"/>
        <v>8.857541507565195</v>
      </c>
      <c r="D122" s="29">
        <f t="shared" si="8"/>
        <v>20.835575926179576</v>
      </c>
      <c r="E122" s="29">
        <f t="shared" si="8"/>
        <v>0.051897537117782465</v>
      </c>
      <c r="F122" s="30">
        <f t="shared" si="7"/>
        <v>-8.910907388787454</v>
      </c>
      <c r="G122" s="30">
        <f t="shared" si="5"/>
        <v>-8.860743302840167</v>
      </c>
    </row>
    <row r="123" spans="1:7" ht="12.75">
      <c r="A123" s="28">
        <v>5881.3355775848</v>
      </c>
      <c r="B123" s="29">
        <f t="shared" si="8"/>
        <v>41.4019734560179</v>
      </c>
      <c r="C123" s="29">
        <f t="shared" si="8"/>
        <v>9.385842835320698</v>
      </c>
      <c r="D123" s="29">
        <f t="shared" si="8"/>
        <v>21.43299548046592</v>
      </c>
      <c r="E123" s="29">
        <f t="shared" si="8"/>
        <v>0.05956192267476576</v>
      </c>
      <c r="F123" s="30">
        <f t="shared" si="7"/>
        <v>-9.443802391830712</v>
      </c>
      <c r="G123" s="30">
        <f t="shared" si="5"/>
        <v>-9.385973920326439</v>
      </c>
    </row>
    <row r="124" spans="1:7" ht="12.75">
      <c r="A124" s="28">
        <v>6303.45939632595</v>
      </c>
      <c r="B124" s="29">
        <f t="shared" si="8"/>
        <v>42.003992738464724</v>
      </c>
      <c r="C124" s="29">
        <f t="shared" si="8"/>
        <v>9.922656142957893</v>
      </c>
      <c r="D124" s="29">
        <f t="shared" si="8"/>
        <v>22.03101169569195</v>
      </c>
      <c r="E124" s="29">
        <f t="shared" si="8"/>
        <v>0.06834932954974912</v>
      </c>
      <c r="F124" s="30">
        <f t="shared" si="7"/>
        <v>-9.984618766688698</v>
      </c>
      <c r="G124" s="30">
        <f t="shared" si="5"/>
        <v>-9.918002888309445</v>
      </c>
    </row>
    <row r="125" spans="1:7" ht="12.75">
      <c r="A125" s="28">
        <v>6755.8805031572</v>
      </c>
      <c r="B125" s="29">
        <f t="shared" si="8"/>
        <v>42.6060172903426</v>
      </c>
      <c r="C125" s="29">
        <f t="shared" si="8"/>
        <v>10.467106360957263</v>
      </c>
      <c r="D125" s="29">
        <f t="shared" si="8"/>
        <v>22.629548307190525</v>
      </c>
      <c r="E125" s="29">
        <f t="shared" si="8"/>
        <v>0.07842151542644428</v>
      </c>
      <c r="F125" s="30">
        <f t="shared" si="7"/>
        <v>-10.532556925067372</v>
      </c>
      <c r="G125" s="30">
        <f t="shared" si="5"/>
        <v>-10.455868860811421</v>
      </c>
    </row>
    <row r="126" spans="1:7" ht="12.75">
      <c r="A126" s="28">
        <v>7240.77343935022</v>
      </c>
      <c r="B126" s="29">
        <f t="shared" si="8"/>
        <v>43.20804642960185</v>
      </c>
      <c r="C126" s="29">
        <f t="shared" si="8"/>
        <v>11.018384274084651</v>
      </c>
      <c r="D126" s="29">
        <f t="shared" si="8"/>
        <v>23.22853868911253</v>
      </c>
      <c r="E126" s="29">
        <f t="shared" si="8"/>
        <v>0.08996266405021781</v>
      </c>
      <c r="F126" s="30">
        <f t="shared" si="7"/>
        <v>-11.086873595532005</v>
      </c>
      <c r="G126" s="30">
        <f t="shared" si="5"/>
        <v>-10.99864438265228</v>
      </c>
    </row>
    <row r="127" spans="1:7" ht="12.75">
      <c r="A127" s="28">
        <v>7760.46882053321</v>
      </c>
      <c r="B127" s="29">
        <f t="shared" si="8"/>
        <v>43.81007956246557</v>
      </c>
      <c r="C127" s="29">
        <f t="shared" si="8"/>
        <v>11.575747202593291</v>
      </c>
      <c r="D127" s="29">
        <f t="shared" si="8"/>
        <v>23.827924662594363</v>
      </c>
      <c r="E127" s="29">
        <f t="shared" si="8"/>
        <v>0.1031822227521789</v>
      </c>
      <c r="F127" s="30">
        <f t="shared" si="7"/>
        <v>-11.64688368342253</v>
      </c>
      <c r="G127" s="30">
        <f t="shared" si="5"/>
        <v>-11.545434911840847</v>
      </c>
    </row>
    <row r="128" spans="1:7" ht="12.75">
      <c r="A128" s="28">
        <v>8317.46453868782</v>
      </c>
      <c r="B128" s="29">
        <f t="shared" si="8"/>
        <v>44.41211617200712</v>
      </c>
      <c r="C128" s="29">
        <f t="shared" si="8"/>
        <v>12.138518034894286</v>
      </c>
      <c r="D128" s="29">
        <f t="shared" si="8"/>
        <v>24.427655444891755</v>
      </c>
      <c r="E128" s="29">
        <f t="shared" si="8"/>
        <v>0.11831801427347326</v>
      </c>
      <c r="F128" s="30">
        <f t="shared" si="7"/>
        <v>-12.211960342967686</v>
      </c>
      <c r="G128" s="30">
        <f t="shared" si="5"/>
        <v>-12.095375779864703</v>
      </c>
    </row>
    <row r="129" spans="1:7" ht="12.75">
      <c r="A129" s="28">
        <v>8914.43776815228</v>
      </c>
      <c r="B129" s="29">
        <f t="shared" si="8"/>
        <v>45.014155808205246</v>
      </c>
      <c r="C129" s="29">
        <f t="shared" si="8"/>
        <v>12.706083015706039</v>
      </c>
      <c r="D129" s="29">
        <f t="shared" si="8"/>
        <v>25.027686724381773</v>
      </c>
      <c r="E129" s="29">
        <f t="shared" si="8"/>
        <v>0.1356396219659915</v>
      </c>
      <c r="F129" s="30">
        <f t="shared" si="7"/>
        <v>-12.781533680487541</v>
      </c>
      <c r="G129" s="30">
        <f t="shared" si="5"/>
        <v>-12.647627509692043</v>
      </c>
    </row>
    <row r="130" spans="1:7" ht="12.75">
      <c r="A130" s="28">
        <v>9554.25783333688</v>
      </c>
      <c r="B130" s="29">
        <f t="shared" si="8"/>
        <v>45.616198079285795</v>
      </c>
      <c r="C130" s="29">
        <f t="shared" si="8"/>
        <v>13.277888643944209</v>
      </c>
      <c r="D130" s="29">
        <f t="shared" si="8"/>
        <v>25.62797984755114</v>
      </c>
      <c r="E130" s="29">
        <f t="shared" si="8"/>
        <v>0.1554520365655061</v>
      </c>
      <c r="F130" s="30">
        <f t="shared" si="7"/>
        <v>-13.3550884566369</v>
      </c>
      <c r="G130" s="30">
        <f t="shared" si="5"/>
        <v>-13.201369871241887</v>
      </c>
    </row>
    <row r="131" spans="1:7" ht="12.75">
      <c r="A131" s="28">
        <v>10239.9999999999</v>
      </c>
      <c r="B131" s="29">
        <f t="shared" si="8"/>
        <v>46.21824264418346</v>
      </c>
      <c r="C131" s="29">
        <f t="shared" si="8"/>
        <v>13.853437979517672</v>
      </c>
      <c r="D131" s="29">
        <f t="shared" si="8"/>
        <v>26.22850110531907</v>
      </c>
      <c r="E131" s="29">
        <f t="shared" si="8"/>
        <v>0.178099537977181</v>
      </c>
      <c r="F131" s="30">
        <f t="shared" si="7"/>
        <v>-13.9321610993401</v>
      </c>
      <c r="G131" s="30">
        <f t="shared" si="5"/>
        <v>-13.755795012533412</v>
      </c>
    </row>
    <row r="132" spans="1:7" ht="12.75">
      <c r="A132" s="28">
        <v>10974.9602563716</v>
      </c>
      <c r="B132" s="29">
        <f t="shared" si="8"/>
        <v>46.82028920597932</v>
      </c>
      <c r="C132" s="29">
        <f t="shared" si="8"/>
        <v>14.432286603234976</v>
      </c>
      <c r="D132" s="29">
        <f t="shared" si="8"/>
        <v>26.829221107245292</v>
      </c>
      <c r="E132" s="29">
        <f t="shared" si="8"/>
        <v>0.20396976608314052</v>
      </c>
      <c r="F132" s="30">
        <f t="shared" si="7"/>
        <v>-14.512336282927038</v>
      </c>
      <c r="G132" s="30">
        <f t="shared" si="5"/>
        <v>-14.310099968014391</v>
      </c>
    </row>
    <row r="133" spans="1:7" ht="12.75">
      <c r="A133" s="28">
        <v>11762.6711551696</v>
      </c>
      <c r="B133" s="29">
        <f t="shared" si="8"/>
        <v>47.42233750618669</v>
      </c>
      <c r="C133" s="29">
        <f t="shared" si="8"/>
        <v>15.014038422757725</v>
      </c>
      <c r="D133" s="29">
        <f t="shared" si="8"/>
        <v>27.430114233320516</v>
      </c>
      <c r="E133" s="29">
        <f t="shared" si="8"/>
        <v>0.23349790967907655</v>
      </c>
      <c r="F133" s="30">
        <f t="shared" si="7"/>
        <v>-15.09524327658194</v>
      </c>
      <c r="G133" s="30">
        <f t="shared" si="5"/>
        <v>-14.863478818073354</v>
      </c>
    </row>
    <row r="134" spans="1:7" ht="12.75">
      <c r="A134" s="28">
        <v>12606.9187926519</v>
      </c>
      <c r="B134" s="29">
        <f t="shared" si="8"/>
        <v>48.02438731977742</v>
      </c>
      <c r="C134" s="29">
        <f t="shared" si="8"/>
        <v>15.598341471986474</v>
      </c>
      <c r="D134" s="29">
        <f t="shared" si="8"/>
        <v>28.03115815411815</v>
      </c>
      <c r="E134" s="29">
        <f t="shared" si="8"/>
        <v>0.26717091156827055</v>
      </c>
      <c r="F134" s="30">
        <f t="shared" si="7"/>
        <v>-15.68055221860378</v>
      </c>
      <c r="G134" s="30">
        <f t="shared" si="5"/>
        <v>-15.415114758206002</v>
      </c>
    </row>
    <row r="135" spans="1:7" ht="12.75">
      <c r="A135" s="28">
        <v>13511.7610063144</v>
      </c>
      <c r="B135" s="29">
        <f t="shared" si="8"/>
        <v>48.62643845085107</v>
      </c>
      <c r="C135" s="29">
        <f t="shared" si="8"/>
        <v>16.184883812298445</v>
      </c>
      <c r="D135" s="29">
        <f t="shared" si="8"/>
        <v>28.632333411080563</v>
      </c>
      <c r="E135" s="29">
        <f t="shared" si="8"/>
        <v>0.3055315501222459</v>
      </c>
      <c r="F135" s="30">
        <f t="shared" si="7"/>
        <v>-16.26797043302699</v>
      </c>
      <c r="G135" s="30">
        <f t="shared" si="5"/>
        <v>-15.96417233407523</v>
      </c>
    </row>
    <row r="136" spans="1:7" ht="12.75">
      <c r="A136" s="28">
        <v>14481.5468787004</v>
      </c>
      <c r="B136" s="29">
        <f t="shared" si="8"/>
        <v>49.22849072886491</v>
      </c>
      <c r="C136" s="29">
        <f t="shared" si="8"/>
        <v>16.773389611780182</v>
      </c>
      <c r="D136" s="29">
        <f t="shared" si="8"/>
        <v>29.233623049631948</v>
      </c>
      <c r="E136" s="29">
        <f t="shared" si="8"/>
        <v>0.34918221324102916</v>
      </c>
      <c r="F136" s="30">
        <f t="shared" si="7"/>
        <v>-16.857238871971177</v>
      </c>
      <c r="G136" s="30">
        <f t="shared" si="5"/>
        <v>-16.50979010990065</v>
      </c>
    </row>
    <row r="137" spans="1:7" ht="12.75">
      <c r="A137" s="28">
        <v>15520.9376410664</v>
      </c>
      <c r="B137" s="29">
        <f t="shared" si="8"/>
        <v>49.8305440053518</v>
      </c>
      <c r="C137" s="29">
        <f t="shared" si="8"/>
        <v>17.36361545260403</v>
      </c>
      <c r="D137" s="29">
        <f t="shared" si="8"/>
        <v>29.83501229864104</v>
      </c>
      <c r="E137" s="29">
        <f t="shared" si="8"/>
        <v>0.3987881303201716</v>
      </c>
      <c r="F137" s="30">
        <f t="shared" si="7"/>
        <v>-17.44812874027282</v>
      </c>
      <c r="G137" s="30">
        <f t="shared" si="5"/>
        <v>-17.051074061123145</v>
      </c>
    </row>
    <row r="138" spans="1:7" ht="12.75">
      <c r="A138" s="28">
        <v>16634.9290773756</v>
      </c>
      <c r="B138" s="29">
        <f t="shared" si="8"/>
        <v>50.43259815106261</v>
      </c>
      <c r="C138" s="29">
        <f t="shared" si="8"/>
        <v>17.955346896315646</v>
      </c>
      <c r="D138" s="29">
        <f t="shared" si="8"/>
        <v>30.436488290508326</v>
      </c>
      <c r="E138" s="29">
        <f t="shared" si="8"/>
        <v>0.4550797733354672</v>
      </c>
      <c r="F138" s="30">
        <f t="shared" si="7"/>
        <v>-18.040438337827965</v>
      </c>
      <c r="G138" s="30">
        <f t="shared" si="5"/>
        <v>-17.58709201566299</v>
      </c>
    </row>
    <row r="139" spans="1:7" ht="12.75">
      <c r="A139" s="28">
        <v>17828.8755363045</v>
      </c>
      <c r="B139" s="29">
        <f t="shared" si="8"/>
        <v>51.034653053478856</v>
      </c>
      <c r="C139" s="29">
        <f t="shared" si="8"/>
        <v>18.548395321244367</v>
      </c>
      <c r="D139" s="29">
        <f t="shared" si="8"/>
        <v>31.038039816828768</v>
      </c>
      <c r="E139" s="29">
        <f t="shared" si="8"/>
        <v>0.5188540827342634</v>
      </c>
      <c r="F139" s="30">
        <f t="shared" si="7"/>
        <v>-18.63399013885249</v>
      </c>
      <c r="G139" s="30">
        <f t="shared" si="5"/>
        <v>-18.11686950728872</v>
      </c>
    </row>
    <row r="140" spans="1:7" ht="12.75">
      <c r="A140" s="28">
        <v>19108.5156666737</v>
      </c>
      <c r="B140" s="29">
        <f t="shared" si="8"/>
        <v>51.63670861464702</v>
      </c>
      <c r="C140" s="29">
        <f t="shared" si="8"/>
        <v>19.142595034709245</v>
      </c>
      <c r="D140" s="29">
        <f t="shared" si="8"/>
        <v>31.639657115183034</v>
      </c>
      <c r="E140" s="29">
        <f t="shared" si="8"/>
        <v>0.5909741225771651</v>
      </c>
      <c r="F140" s="30">
        <f t="shared" si="7"/>
        <v>-19.228628115131265</v>
      </c>
      <c r="G140" s="30">
        <f t="shared" si="5"/>
        <v>-18.639387443724594</v>
      </c>
    </row>
    <row r="141" spans="1:7" ht="12.75">
      <c r="A141" s="28">
        <v>20479.9999999999</v>
      </c>
      <c r="B141" s="29">
        <f t="shared" si="8"/>
        <v>52.2387647492932</v>
      </c>
      <c r="C141" s="29">
        <f t="shared" si="8"/>
        <v>19.73780065442304</v>
      </c>
      <c r="D141" s="29">
        <f t="shared" si="8"/>
        <v>32.24133168314868</v>
      </c>
      <c r="E141" s="29">
        <f t="shared" si="8"/>
        <v>0.6723667295712077</v>
      </c>
      <c r="F141" s="30">
        <f t="shared" si="7"/>
        <v>-19.824215301525598</v>
      </c>
      <c r="G141" s="30">
        <f t="shared" si="5"/>
        <v>-19.153582023124883</v>
      </c>
    </row>
    <row r="142" spans="1:7" ht="12.75">
      <c r="A142" s="28">
        <v>21949.9205127432</v>
      </c>
      <c r="B142" s="29">
        <f t="shared" si="8"/>
        <v>52.840821383181876</v>
      </c>
      <c r="C142" s="29">
        <f t="shared" si="8"/>
        <v>20.33388474781487</v>
      </c>
      <c r="D142" s="29">
        <f t="shared" si="8"/>
        <v>32.843056116099206</v>
      </c>
      <c r="E142" s="29">
        <f t="shared" si="8"/>
        <v>0.7640177017773636</v>
      </c>
      <c r="F142" s="30">
        <f t="shared" si="7"/>
        <v>-20.420631595855575</v>
      </c>
      <c r="G142" s="30">
        <f t="shared" si="5"/>
        <v>-19.658347345248707</v>
      </c>
    </row>
    <row r="143" spans="1:7" ht="12.75">
      <c r="A143" s="28">
        <v>23525.3423103392</v>
      </c>
      <c r="B143" s="29">
        <f t="shared" si="8"/>
        <v>53.442878451687065</v>
      </c>
      <c r="C143" s="29">
        <f t="shared" si="8"/>
        <v>20.93073571432388</v>
      </c>
      <c r="D143" s="29">
        <f t="shared" si="8"/>
        <v>33.44482396578132</v>
      </c>
      <c r="E143" s="29">
        <f t="shared" si="8"/>
        <v>0.8669640862684881</v>
      </c>
      <c r="F143" s="30">
        <f t="shared" si="7"/>
        <v>-21.017771781187662</v>
      </c>
      <c r="G143" s="30">
        <f t="shared" si="5"/>
        <v>-20.152541146089668</v>
      </c>
    </row>
    <row r="144" spans="1:7" ht="12.75">
      <c r="A144" s="28">
        <v>25213.8375853038</v>
      </c>
      <c r="B144" s="29">
        <f t="shared" si="8"/>
        <v>54.0449358985484</v>
      </c>
      <c r="C144" s="29">
        <f t="shared" si="8"/>
        <v>21.52825589357692</v>
      </c>
      <c r="D144" s="29">
        <f t="shared" si="8"/>
        <v>34.04662961703334</v>
      </c>
      <c r="E144" s="29">
        <f t="shared" si="8"/>
        <v>0.9822831832209334</v>
      </c>
      <c r="F144" s="30">
        <f t="shared" si="7"/>
        <v>-21.615543756050016</v>
      </c>
      <c r="G144" s="30">
        <f t="shared" si="5"/>
        <v>-20.634994023999575</v>
      </c>
    </row>
    <row r="145" spans="1:7" ht="12.75">
      <c r="A145" s="28">
        <v>27023.5220126288</v>
      </c>
      <c r="B145" s="29">
        <f t="shared" si="8"/>
        <v>54.6469936747883</v>
      </c>
      <c r="C145" s="29">
        <f t="shared" si="8"/>
        <v>22.12635988136026</v>
      </c>
      <c r="D145" s="29">
        <f t="shared" si="8"/>
        <v>34.64846818033657</v>
      </c>
      <c r="E145" s="29">
        <f t="shared" si="8"/>
        <v>1.111077998425373</v>
      </c>
      <c r="F145" s="30">
        <f t="shared" si="7"/>
        <v>-22.21386695677002</v>
      </c>
      <c r="G145" s="30">
        <f t="shared" si="5"/>
        <v>-21.10452240951514</v>
      </c>
    </row>
    <row r="146" spans="1:7" ht="12.75">
      <c r="A146" s="28">
        <v>28963.0937574009</v>
      </c>
      <c r="B146" s="29">
        <f t="shared" si="8"/>
        <v>55.24905173776918</v>
      </c>
      <c r="C146" s="29">
        <f t="shared" si="8"/>
        <v>22.724973035113813</v>
      </c>
      <c r="D146" s="29">
        <f t="shared" si="8"/>
        <v>35.250335398180354</v>
      </c>
      <c r="E146" s="29">
        <f t="shared" si="8"/>
        <v>1.2544590552140091</v>
      </c>
      <c r="F146" s="30">
        <f t="shared" si="7"/>
        <v>-22.81267095566067</v>
      </c>
      <c r="G146" s="30">
        <f t="shared" si="5"/>
        <v>-21.55994535161716</v>
      </c>
    </row>
    <row r="147" spans="1:7" ht="12.75">
      <c r="A147" s="28">
        <v>31041.8752821328</v>
      </c>
      <c r="B147" s="29">
        <f t="shared" si="8"/>
        <v>55.85111005037278</v>
      </c>
      <c r="C147" s="29">
        <f t="shared" si="8"/>
        <v>23.324030151071405</v>
      </c>
      <c r="D147" s="29">
        <f t="shared" si="8"/>
        <v>35.85222756347581</v>
      </c>
      <c r="E147" s="29">
        <f t="shared" si="8"/>
        <v>1.4135227219078397</v>
      </c>
      <c r="F147" s="30">
        <f t="shared" si="7"/>
        <v>-23.411894218926413</v>
      </c>
      <c r="G147" s="30">
        <f t="shared" si="5"/>
        <v>-22.00010494818907</v>
      </c>
    </row>
    <row r="148" spans="1:7" ht="12.75">
      <c r="A148" s="28">
        <v>33269.8581547513</v>
      </c>
      <c r="B148" s="29">
        <f t="shared" si="8"/>
        <v>56.45316858028582</v>
      </c>
      <c r="C148" s="29">
        <f t="shared" si="8"/>
        <v>23.923474295952044</v>
      </c>
      <c r="D148" s="29">
        <f t="shared" si="8"/>
        <v>36.45414144847607</v>
      </c>
      <c r="E148" s="29">
        <f t="shared" si="8"/>
        <v>1.5893265136153378</v>
      </c>
      <c r="F148" s="30">
        <f t="shared" si="7"/>
        <v>-24.01148300871982</v>
      </c>
      <c r="G148" s="30">
        <f t="shared" si="5"/>
        <v>-22.423889946274983</v>
      </c>
    </row>
    <row r="149" spans="1:7" ht="12.75">
      <c r="A149" s="28">
        <v>35657.7510726091</v>
      </c>
      <c r="B149" s="29">
        <f t="shared" si="8"/>
        <v>57.05522729937777</v>
      </c>
      <c r="C149" s="29">
        <f t="shared" si="8"/>
        <v>24.523255777131965</v>
      </c>
      <c r="D149" s="29">
        <f t="shared" si="8"/>
        <v>37.05607424285591</v>
      </c>
      <c r="E149" s="29">
        <f t="shared" si="8"/>
        <v>1.7828621663197368</v>
      </c>
      <c r="F149" s="30">
        <f t="shared" si="7"/>
        <v>-24.61139041461186</v>
      </c>
      <c r="G149" s="30">
        <f aca="true" t="shared" si="9" ref="G149:G159">D149+E149-C149-B149-$G$17</f>
        <v>-22.830261699462618</v>
      </c>
    </row>
    <row r="150" spans="1:7" ht="12.75">
      <c r="A150" s="28">
        <v>38217.0313333475</v>
      </c>
      <c r="B150" s="29">
        <f t="shared" si="8"/>
        <v>57.65728618315967</v>
      </c>
      <c r="C150" s="29">
        <f t="shared" si="8"/>
        <v>25.123331236390506</v>
      </c>
      <c r="D150" s="29">
        <f t="shared" si="8"/>
        <v>37.65802349977576</v>
      </c>
      <c r="E150" s="29">
        <f t="shared" si="8"/>
        <v>1.9950276218445675</v>
      </c>
      <c r="F150" s="30">
        <f aca="true" t="shared" si="10" ref="F150:F163">D150-B150-C150-$F$17</f>
        <v>-25.21157550073245</v>
      </c>
      <c r="G150" s="30">
        <f t="shared" si="9"/>
        <v>-23.218281330058375</v>
      </c>
    </row>
    <row r="151" spans="1:7" ht="12.75">
      <c r="A151" s="28">
        <v>40959.9999999998</v>
      </c>
      <c r="B151" s="29">
        <f t="shared" si="8"/>
        <v>58.25934521031253</v>
      </c>
      <c r="C151" s="29">
        <f t="shared" si="8"/>
        <v>25.72366285354383</v>
      </c>
      <c r="D151" s="29">
        <f t="shared" si="8"/>
        <v>38.259987088903415</v>
      </c>
      <c r="E151" s="29">
        <f t="shared" si="8"/>
        <v>2.2265993583017276</v>
      </c>
      <c r="F151" s="30">
        <f t="shared" si="10"/>
        <v>-25.81200255591098</v>
      </c>
      <c r="G151" s="30">
        <f t="shared" si="9"/>
        <v>-23.587136648779747</v>
      </c>
    </row>
    <row r="152" spans="1:7" ht="12.75">
      <c r="A152" s="28">
        <v>43899.8410254864</v>
      </c>
      <c r="B152" s="29">
        <f t="shared" si="8"/>
        <v>58.861404362277156</v>
      </c>
      <c r="C152" s="29">
        <f t="shared" si="8"/>
        <v>26.3242176475095</v>
      </c>
      <c r="D152" s="29">
        <f t="shared" si="8"/>
        <v>38.86196315549929</v>
      </c>
      <c r="E152" s="29">
        <f t="shared" si="8"/>
        <v>2.4782067004442143</v>
      </c>
      <c r="F152" s="30">
        <f t="shared" si="10"/>
        <v>-26.4126404352454</v>
      </c>
      <c r="G152" s="30">
        <f t="shared" si="9"/>
        <v>-23.936167185971684</v>
      </c>
    </row>
    <row r="153" spans="1:7" ht="12.75">
      <c r="A153" s="28">
        <v>47050.6846206784</v>
      </c>
      <c r="B153" s="29">
        <f t="shared" si="8"/>
        <v>59.46346362289677</v>
      </c>
      <c r="C153" s="29">
        <f t="shared" si="8"/>
        <v>26.924966863538693</v>
      </c>
      <c r="D153" s="29">
        <f t="shared" si="8"/>
        <v>39.46395008478396</v>
      </c>
      <c r="E153" s="29">
        <f t="shared" si="8"/>
        <v>2.750309800422013</v>
      </c>
      <c r="F153" s="30">
        <f t="shared" si="10"/>
        <v>-27.013461982609535</v>
      </c>
      <c r="G153" s="30">
        <f t="shared" si="9"/>
        <v>-24.264885633358013</v>
      </c>
    </row>
    <row r="154" spans="1:7" ht="12.75">
      <c r="A154" s="28">
        <v>50427.6751706076</v>
      </c>
      <c r="B154" s="29">
        <f aca="true" t="shared" si="11" ref="B154:E163">10*LOG10(1+(4*PI()*PI()*B$20*B$20*$A154*$A154))</f>
        <v>60.065522978106046</v>
      </c>
      <c r="C154" s="29">
        <f t="shared" si="11"/>
        <v>27.525885436492032</v>
      </c>
      <c r="D154" s="29">
        <f t="shared" si="11"/>
        <v>40.06594647090819</v>
      </c>
      <c r="E154" s="29">
        <f t="shared" si="11"/>
        <v>3.043182859403312</v>
      </c>
      <c r="F154" s="30">
        <f t="shared" si="10"/>
        <v>-27.614443524647925</v>
      </c>
      <c r="G154" s="30">
        <f t="shared" si="9"/>
        <v>-24.57299411641511</v>
      </c>
    </row>
    <row r="155" spans="1:7" ht="12.75">
      <c r="A155" s="28">
        <v>54047.0440252576</v>
      </c>
      <c r="B155" s="29">
        <f t="shared" si="11"/>
        <v>60.667582415660476</v>
      </c>
      <c r="C155" s="29">
        <f t="shared" si="11"/>
        <v>28.126951521099926</v>
      </c>
      <c r="D155" s="29">
        <f t="shared" si="11"/>
        <v>40.66795108993175</v>
      </c>
      <c r="E155" s="29">
        <f t="shared" si="11"/>
        <v>3.3569038572354803</v>
      </c>
      <c r="F155" s="30">
        <f t="shared" si="10"/>
        <v>-28.21556442778669</v>
      </c>
      <c r="G155" s="30">
        <f t="shared" si="9"/>
        <v>-24.860394021721703</v>
      </c>
    </row>
    <row r="156" spans="1:7" ht="12.75">
      <c r="A156" s="28">
        <v>57926.1875148018</v>
      </c>
      <c r="B156" s="29">
        <f t="shared" si="11"/>
        <v>61.2696419249005</v>
      </c>
      <c r="C156" s="29">
        <f t="shared" si="11"/>
        <v>28.728146081134383</v>
      </c>
      <c r="D156" s="29">
        <f t="shared" si="11"/>
        <v>41.26996287629407</v>
      </c>
      <c r="E156" s="29">
        <f t="shared" si="11"/>
        <v>3.691351594558908</v>
      </c>
      <c r="F156" s="30">
        <f t="shared" si="10"/>
        <v>-28.81680671069884</v>
      </c>
      <c r="G156" s="30">
        <f t="shared" si="9"/>
        <v>-25.127188567310426</v>
      </c>
    </row>
    <row r="157" spans="1:7" ht="12.75">
      <c r="A157" s="28">
        <v>62083.7505642657</v>
      </c>
      <c r="B157" s="29">
        <f t="shared" si="11"/>
        <v>61.87170149654649</v>
      </c>
      <c r="C157" s="29">
        <f t="shared" si="11"/>
        <v>29.329452530321447</v>
      </c>
      <c r="D157" s="29">
        <f t="shared" si="11"/>
        <v>41.871980902326406</v>
      </c>
      <c r="E157" s="29">
        <f t="shared" si="11"/>
        <v>4.0462102829926705</v>
      </c>
      <c r="F157" s="30">
        <f t="shared" si="10"/>
        <v>-29.418154705499568</v>
      </c>
      <c r="G157" s="30">
        <f t="shared" si="9"/>
        <v>-25.373677873677394</v>
      </c>
    </row>
    <row r="158" spans="1:7" ht="12.75">
      <c r="A158" s="28">
        <v>66539.7163095026</v>
      </c>
      <c r="B158" s="29">
        <f t="shared" si="11"/>
        <v>62.47376112252006</v>
      </c>
      <c r="C158" s="29">
        <f t="shared" si="11"/>
        <v>29.930856418642755</v>
      </c>
      <c r="D158" s="29">
        <f t="shared" si="11"/>
        <v>42.47400436041246</v>
      </c>
      <c r="E158" s="29">
        <f t="shared" si="11"/>
        <v>4.420981318497617</v>
      </c>
      <c r="F158" s="30">
        <f t="shared" si="10"/>
        <v>-30.01959476170839</v>
      </c>
      <c r="G158" s="30">
        <f t="shared" si="9"/>
        <v>-25.600346894381268</v>
      </c>
    </row>
    <row r="159" spans="1:7" ht="12.75">
      <c r="A159" s="28">
        <v>71315.5021452183</v>
      </c>
      <c r="B159" s="29">
        <f t="shared" si="11"/>
        <v>63.075820795788516</v>
      </c>
      <c r="C159" s="29">
        <f t="shared" si="11"/>
        <v>30.532345158413904</v>
      </c>
      <c r="D159" s="29">
        <f t="shared" si="11"/>
        <v>43.076032547455874</v>
      </c>
      <c r="E159" s="29">
        <f t="shared" si="11"/>
        <v>4.8150013215064815</v>
      </c>
      <c r="F159" s="30">
        <f t="shared" si="10"/>
        <v>-30.62111498770458</v>
      </c>
      <c r="G159" s="30">
        <f t="shared" si="9"/>
        <v>-25.807847117368595</v>
      </c>
    </row>
    <row r="160" spans="1:7" ht="12.75">
      <c r="A160" s="28">
        <v>76434.062666695</v>
      </c>
      <c r="B160" s="29">
        <f t="shared" si="11"/>
        <v>63.67788051022957</v>
      </c>
      <c r="C160" s="29">
        <f t="shared" si="11"/>
        <v>31.133907785190708</v>
      </c>
      <c r="D160" s="29">
        <f t="shared" si="11"/>
        <v>43.67806485135635</v>
      </c>
      <c r="E160" s="29">
        <f t="shared" si="11"/>
        <v>5.227465095747386</v>
      </c>
      <c r="F160" s="30">
        <f t="shared" si="10"/>
        <v>-31.22270502502196</v>
      </c>
      <c r="G160" s="30">
        <f>D160+E160-C160-B160-$G$17</f>
        <v>-25.99697338044507</v>
      </c>
    </row>
    <row r="161" spans="1:7" ht="12.75">
      <c r="A161" s="28">
        <v>81919.9999999997</v>
      </c>
      <c r="B161" s="29">
        <f t="shared" si="11"/>
        <v>64.27994026051347</v>
      </c>
      <c r="C161" s="29">
        <f t="shared" si="11"/>
        <v>31.735534749147057</v>
      </c>
      <c r="D161" s="29">
        <f t="shared" si="11"/>
        <v>44.28010073923502</v>
      </c>
      <c r="E161" s="29">
        <f t="shared" si="11"/>
        <v>5.657451893361397</v>
      </c>
      <c r="F161" s="30">
        <f t="shared" si="10"/>
        <v>-31.824355851383544</v>
      </c>
      <c r="G161" s="30">
        <f>D161+E161-C161-B161-$G$17</f>
        <v>-26.16863740919264</v>
      </c>
    </row>
    <row r="162" spans="1:7" ht="12.75">
      <c r="A162" s="28">
        <v>87799.6820509729</v>
      </c>
      <c r="B162" s="29">
        <f t="shared" si="11"/>
        <v>64.88200004200039</v>
      </c>
      <c r="C162" s="29">
        <f t="shared" si="11"/>
        <v>32.33721773309514</v>
      </c>
      <c r="D162" s="29">
        <f t="shared" si="11"/>
        <v>44.882139747182705</v>
      </c>
      <c r="E162" s="29">
        <f t="shared" si="11"/>
        <v>6.103953293815981</v>
      </c>
      <c r="F162" s="30">
        <f t="shared" si="10"/>
        <v>-32.42605960887085</v>
      </c>
      <c r="G162" s="30">
        <f>D162+E162-C162-B162-$G$17</f>
        <v>-26.323839766225362</v>
      </c>
    </row>
    <row r="163" spans="1:7" ht="12.75">
      <c r="A163" s="28">
        <v>94101.3692413568</v>
      </c>
      <c r="B163" s="29">
        <f t="shared" si="11"/>
        <v>65.4840598506511</v>
      </c>
      <c r="C163" s="29">
        <f t="shared" si="11"/>
        <v>32.93894949378702</v>
      </c>
      <c r="D163" s="29">
        <f t="shared" si="11"/>
        <v>45.484181471334594</v>
      </c>
      <c r="E163" s="29">
        <f t="shared" si="11"/>
        <v>6.565901094931342</v>
      </c>
      <c r="F163" s="30">
        <f t="shared" si="10"/>
        <v>-33.027809454061554</v>
      </c>
      <c r="G163" s="30">
        <f>D163+E163-C163-B163-$G$17</f>
        <v>-26.463641810300707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workbookViewId="0" topLeftCell="A1">
      <pane xSplit="1" ySplit="20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L21" sqref="L21"/>
    </sheetView>
  </sheetViews>
  <sheetFormatPr defaultColWidth="9.140625" defaultRowHeight="12.75"/>
  <cols>
    <col min="1" max="1" width="10.421875" style="0" customWidth="1"/>
    <col min="2" max="2" width="11.28125" style="0" customWidth="1"/>
    <col min="3" max="3" width="12.7109375" style="0" customWidth="1"/>
    <col min="4" max="4" width="14.00390625" style="0" customWidth="1"/>
    <col min="5" max="5" width="12.140625" style="0" customWidth="1"/>
    <col min="6" max="6" width="11.8515625" style="0" customWidth="1"/>
    <col min="7" max="7" width="15.421875" style="0" customWidth="1"/>
    <col min="8" max="11" width="14.421875" style="0" customWidth="1"/>
    <col min="12" max="12" width="11.28125" style="0" customWidth="1"/>
    <col min="13" max="13" width="8.421875" style="0" customWidth="1"/>
    <col min="14" max="16384" width="11.28125" style="0" customWidth="1"/>
  </cols>
  <sheetData>
    <row r="1" spans="1:15" ht="12.75">
      <c r="A1" s="3" t="s">
        <v>16</v>
      </c>
      <c r="D1" s="11"/>
      <c r="E1" s="11"/>
      <c r="F1" s="11"/>
      <c r="G1" s="11"/>
      <c r="H1" s="12"/>
      <c r="K1" s="11"/>
      <c r="O1" s="13"/>
    </row>
    <row r="2" spans="1:15" ht="12.75">
      <c r="A2" s="3" t="s">
        <v>17</v>
      </c>
      <c r="C2" s="11"/>
      <c r="D2" s="11"/>
      <c r="E2" s="11"/>
      <c r="F2" s="11"/>
      <c r="K2" s="14" t="s">
        <v>18</v>
      </c>
      <c r="L2" s="12"/>
      <c r="O2" s="13"/>
    </row>
    <row r="3" spans="2:15" ht="12.75">
      <c r="B3" s="11" t="s">
        <v>19</v>
      </c>
      <c r="C3" s="11"/>
      <c r="E3" s="11"/>
      <c r="K3" s="15">
        <v>1</v>
      </c>
      <c r="L3" t="s">
        <v>20</v>
      </c>
      <c r="O3" s="13"/>
    </row>
    <row r="4" spans="1:15" ht="12.75">
      <c r="A4" s="1" t="s">
        <v>21</v>
      </c>
      <c r="B4" s="18">
        <v>1</v>
      </c>
      <c r="C4" s="16"/>
      <c r="E4" s="11"/>
      <c r="F4" s="11"/>
      <c r="K4" s="17">
        <f>B4</f>
        <v>1</v>
      </c>
      <c r="L4" s="1" t="s">
        <v>21</v>
      </c>
      <c r="O4" s="13"/>
    </row>
    <row r="5" spans="1:15" ht="12.75">
      <c r="A5" t="s">
        <v>57</v>
      </c>
      <c r="B5" s="18">
        <v>0</v>
      </c>
      <c r="C5" s="11" t="s">
        <v>22</v>
      </c>
      <c r="D5" s="11"/>
      <c r="E5" s="11"/>
      <c r="F5" s="11"/>
      <c r="K5" s="17">
        <f>B5</f>
        <v>0</v>
      </c>
      <c r="L5" t="s">
        <v>57</v>
      </c>
      <c r="O5" s="13"/>
    </row>
    <row r="6" spans="1:15" ht="12.75">
      <c r="A6" t="s">
        <v>56</v>
      </c>
      <c r="B6" s="16">
        <v>1.33E-07</v>
      </c>
      <c r="C6" t="s">
        <v>23</v>
      </c>
      <c r="E6" s="11"/>
      <c r="F6" s="11"/>
      <c r="K6" s="17">
        <f>B6</f>
        <v>1.33E-07</v>
      </c>
      <c r="L6" t="s">
        <v>56</v>
      </c>
      <c r="O6" s="13"/>
    </row>
    <row r="7" spans="1:15" ht="12.75">
      <c r="A7" s="1"/>
      <c r="B7" s="41">
        <f>IF(B6&lt;(INDEX('[1]e96_series'!$E$14:$E$102,MATCH(B6,'[1]e96_series'!$E$14:$E$102,1))+INDEX('[1]e96_series'!$E$14:$E$102,MATCH(B6,'[1]e96_series'!$E$14:$E$102,1)+1))/2,VLOOKUP(B6,'[1]e96_series'!$E$14:$E$102,1),INDEX('[1]e96_series'!$E$14:$E$102,MATCH(B6,'[1]e96_series'!$E$14:$E$102,1)+1))</f>
        <v>1.2000000000000002E-07</v>
      </c>
      <c r="D7" s="11"/>
      <c r="E7" s="11"/>
      <c r="F7" s="11"/>
      <c r="L7" s="1"/>
      <c r="N7" s="11"/>
      <c r="O7" s="13"/>
    </row>
    <row r="8" spans="1:15" ht="12.75">
      <c r="A8" t="s">
        <v>24</v>
      </c>
      <c r="B8" s="18">
        <v>0</v>
      </c>
      <c r="C8" t="s">
        <v>25</v>
      </c>
      <c r="D8" s="11"/>
      <c r="E8" s="11"/>
      <c r="F8" s="11"/>
      <c r="K8" s="32">
        <f>B8</f>
        <v>0</v>
      </c>
      <c r="L8" t="s">
        <v>24</v>
      </c>
      <c r="N8" s="11"/>
      <c r="O8" s="13"/>
    </row>
    <row r="9" spans="1:15" ht="12.75">
      <c r="A9" t="s">
        <v>67</v>
      </c>
      <c r="B9" s="19">
        <v>38</v>
      </c>
      <c r="C9" t="s">
        <v>26</v>
      </c>
      <c r="D9" s="11"/>
      <c r="E9" s="11"/>
      <c r="F9" s="11"/>
      <c r="K9" s="32">
        <f>B9</f>
        <v>38</v>
      </c>
      <c r="L9" t="s">
        <v>53</v>
      </c>
      <c r="O9" s="13"/>
    </row>
    <row r="10" spans="1:15" ht="12.75">
      <c r="A10" t="s">
        <v>54</v>
      </c>
      <c r="B10" s="34">
        <v>24000</v>
      </c>
      <c r="C10" t="s">
        <v>27</v>
      </c>
      <c r="D10" s="11"/>
      <c r="E10" s="11"/>
      <c r="F10" s="11"/>
      <c r="K10" s="20">
        <f>B10</f>
        <v>24000</v>
      </c>
      <c r="L10" t="s">
        <v>54</v>
      </c>
      <c r="O10" s="13"/>
    </row>
    <row r="11" spans="2:15" ht="12.75">
      <c r="B11" s="38">
        <f>IF(B10&lt;(INDEX('[1]e96_series'!$D$14:$D$686,MATCH(B10,'[1]e96_series'!$D$14:$D$686,1))+INDEX('[1]e96_series'!$D$14:$D$686,MATCH(B10,'[1]e96_series'!$D$14:$D$686,1)+1))/2,VLOOKUP(B10,'[1]e96_series'!$D$14:$D$686,1),INDEX('[1]e96_series'!$D$14:$D$686,MATCH(B10,'[1]e96_series'!$D$14:$D$686,1)+1))</f>
        <v>24000</v>
      </c>
      <c r="C11" s="40" t="s">
        <v>64</v>
      </c>
      <c r="D11" s="11"/>
      <c r="E11" s="11"/>
      <c r="F11" s="11"/>
      <c r="K11" s="20"/>
      <c r="O11" s="13"/>
    </row>
    <row r="12" spans="1:15" ht="12.75">
      <c r="A12" t="s">
        <v>68</v>
      </c>
      <c r="B12" s="34">
        <v>2670</v>
      </c>
      <c r="C12" s="11" t="s">
        <v>28</v>
      </c>
      <c r="D12" s="11"/>
      <c r="E12" s="11"/>
      <c r="F12" s="11"/>
      <c r="K12" s="33">
        <f>B12+B8</f>
        <v>2670</v>
      </c>
      <c r="L12" t="s">
        <v>55</v>
      </c>
      <c r="O12" s="13"/>
    </row>
    <row r="13" spans="2:15" ht="12.75">
      <c r="B13" s="38">
        <f>IF(B12&lt;(INDEX('[1]e96_series'!$D$14:$D$686,MATCH(B12,'[1]e96_series'!$D$14:$D$686,1))+INDEX('[1]e96_series'!$D$14:$D$686,MATCH(B12,'[1]e96_series'!$D$14:$D$686,1)+1))/2,VLOOKUP(B12,'[1]e96_series'!$D$14:$D$686,1),INDEX('[1]e96_series'!$D$14:$D$686,MATCH(B12,'[1]e96_series'!$D$14:$D$686,1)+1))</f>
        <v>2670</v>
      </c>
      <c r="C13" s="39" t="s">
        <v>64</v>
      </c>
      <c r="D13" s="11"/>
      <c r="E13" s="11"/>
      <c r="F13" s="11"/>
      <c r="K13" s="20"/>
      <c r="O13" s="13"/>
    </row>
    <row r="14" spans="1:15" ht="12.75">
      <c r="A14" t="s">
        <v>59</v>
      </c>
      <c r="B14" s="18"/>
      <c r="D14" s="11"/>
      <c r="E14" s="11"/>
      <c r="F14" s="11"/>
      <c r="K14" s="20"/>
      <c r="L14" s="12"/>
      <c r="N14" s="11"/>
      <c r="O14" s="13"/>
    </row>
    <row r="15" spans="1:15" ht="12.75">
      <c r="A15" t="s">
        <v>71</v>
      </c>
      <c r="B15" s="50">
        <f>B6*B10</f>
        <v>0.0031920000000000004</v>
      </c>
      <c r="C15" s="11">
        <f>0.00318/B6</f>
        <v>23909.774436090225</v>
      </c>
      <c r="D15" s="11"/>
      <c r="E15" s="11"/>
      <c r="F15" s="11"/>
      <c r="G15" s="11"/>
      <c r="H15" s="12"/>
      <c r="O15" s="13"/>
    </row>
    <row r="16" spans="1:15" ht="12.75">
      <c r="A16" s="48" t="s">
        <v>72</v>
      </c>
      <c r="B16" s="53">
        <f>B10/(0.00318/0.000318-1)</f>
        <v>2666.666666666666</v>
      </c>
      <c r="C16" s="11"/>
      <c r="D16" s="11"/>
      <c r="E16" s="11"/>
      <c r="F16" s="11"/>
      <c r="G16" s="11"/>
      <c r="H16" s="12"/>
      <c r="I16" s="10"/>
      <c r="J16" s="10"/>
      <c r="K16" s="10"/>
      <c r="L16" s="10"/>
      <c r="N16" s="10"/>
      <c r="O16" s="13"/>
    </row>
    <row r="17" spans="1:15" ht="12.75">
      <c r="A17" s="48"/>
      <c r="B17" s="49"/>
      <c r="C17" s="11"/>
      <c r="D17" s="11"/>
      <c r="E17" s="11"/>
      <c r="F17" s="11"/>
      <c r="G17" s="11"/>
      <c r="H17" s="12"/>
      <c r="I17" s="10"/>
      <c r="J17" s="10"/>
      <c r="K17" s="10"/>
      <c r="L17" s="10"/>
      <c r="N17" s="10"/>
      <c r="O17" s="13"/>
    </row>
    <row r="18" spans="1:15" ht="12.75">
      <c r="A18" s="21">
        <v>1000</v>
      </c>
      <c r="B18" s="12">
        <f>(2*PI()*A18)</f>
        <v>6283.185307179586</v>
      </c>
      <c r="C18" s="11">
        <f>$K$10/(1+B18^2*$K$6^2*$K$10^2)+$K$12</f>
        <v>2729.5178713310183</v>
      </c>
      <c r="D18" s="11">
        <f>(-B18*$K$6*$K$10^2)/(1+B18^2*$K$6^2*$K$10^2)</f>
        <v>-1193.6861124000152</v>
      </c>
      <c r="E18" s="11">
        <f>$K$9</f>
        <v>38</v>
      </c>
      <c r="F18" s="11">
        <f>0</f>
        <v>0</v>
      </c>
      <c r="G18" s="11">
        <f>C18*C18+D18*D18</f>
        <v>8875154.344852075</v>
      </c>
      <c r="H18" s="12">
        <f>E18*E18+F18*F18</f>
        <v>1444</v>
      </c>
      <c r="I18" s="10">
        <f>10*LOG10(G18)</f>
        <v>69.48175914463437</v>
      </c>
      <c r="J18" s="10">
        <f>10*LOG10(H18)</f>
        <v>31.595671932336202</v>
      </c>
      <c r="K18" s="10">
        <f>I18-J18</f>
        <v>37.886087212298165</v>
      </c>
      <c r="L18" s="10">
        <f>K18-$K$18</f>
        <v>0</v>
      </c>
      <c r="N18" s="10">
        <f>riaa_curve!G17</f>
        <v>-19.90928496787147</v>
      </c>
      <c r="O18" s="13">
        <f>L18-N18</f>
        <v>19.90928496787147</v>
      </c>
    </row>
    <row r="19" spans="1:15" ht="12.75">
      <c r="A19" s="21"/>
      <c r="B19" s="12"/>
      <c r="C19" s="11"/>
      <c r="D19" s="11"/>
      <c r="E19" s="11"/>
      <c r="F19" s="11"/>
      <c r="G19" s="11"/>
      <c r="H19" s="12"/>
      <c r="L19" t="s">
        <v>29</v>
      </c>
      <c r="N19" t="s">
        <v>30</v>
      </c>
      <c r="O19" s="13" t="s">
        <v>31</v>
      </c>
    </row>
    <row r="20" spans="1:16" ht="12.75">
      <c r="A20" s="1" t="s">
        <v>32</v>
      </c>
      <c r="B20" t="s">
        <v>33</v>
      </c>
      <c r="C20" s="11" t="s">
        <v>34</v>
      </c>
      <c r="D20" s="11" t="s">
        <v>35</v>
      </c>
      <c r="E20" s="11" t="s">
        <v>36</v>
      </c>
      <c r="F20" s="11" t="s">
        <v>37</v>
      </c>
      <c r="G20" s="11" t="s">
        <v>38</v>
      </c>
      <c r="H20" s="12" t="s">
        <v>39</v>
      </c>
      <c r="I20" t="s">
        <v>40</v>
      </c>
      <c r="J20" s="1" t="s">
        <v>41</v>
      </c>
      <c r="K20" t="s">
        <v>42</v>
      </c>
      <c r="L20" t="s">
        <v>81</v>
      </c>
      <c r="N20" s="3" t="s">
        <v>43</v>
      </c>
      <c r="O20" s="24" t="s">
        <v>46</v>
      </c>
      <c r="P20" s="25" t="s">
        <v>58</v>
      </c>
    </row>
    <row r="21" spans="1:16" ht="12.75">
      <c r="A21" s="21">
        <v>5</v>
      </c>
      <c r="B21" s="12">
        <f aca="true" t="shared" si="0" ref="B21:B53">(2*PI()*A21)</f>
        <v>31.41592653589793</v>
      </c>
      <c r="C21" s="11">
        <f>$K$10/(1+B21^2*$K$6^2*$K$10^2)+$K$12</f>
        <v>26431.058658745456</v>
      </c>
      <c r="D21" s="11">
        <f aca="true" t="shared" si="1" ref="D21:D52">(-B21*$K$6*$K$10^2)/(1+B21^2*$K$6^2*$K$10^2)</f>
        <v>-2382.7503489766814</v>
      </c>
      <c r="E21" s="11">
        <f aca="true" t="shared" si="2" ref="E21:E53">$K$9</f>
        <v>38</v>
      </c>
      <c r="F21" s="11">
        <f aca="true" t="shared" si="3" ref="F21:F53">0</f>
        <v>0</v>
      </c>
      <c r="G21" s="11">
        <f>C21*C21+D21*D21</f>
        <v>704278361.0475917</v>
      </c>
      <c r="H21" s="12">
        <f>E21*E21+F21*F21</f>
        <v>1444</v>
      </c>
      <c r="I21" s="10">
        <f>10*LOG10(G21)</f>
        <v>88.47744344899509</v>
      </c>
      <c r="J21" s="10">
        <f>10*LOG10(H21)</f>
        <v>31.595671932336202</v>
      </c>
      <c r="K21" s="10">
        <f>I21-J21</f>
        <v>56.88177151665889</v>
      </c>
      <c r="L21" s="10">
        <f aca="true" t="shared" si="4" ref="L21:L53">K21-$K$18</f>
        <v>18.995684304360722</v>
      </c>
      <c r="N21" s="10">
        <f>riaa_curve!F21</f>
        <v>19.86829768152239</v>
      </c>
      <c r="O21" s="13">
        <f>L21-N21</f>
        <v>-0.8726133771616666</v>
      </c>
      <c r="P21">
        <f>L21-riaa_curve!G21</f>
        <v>-0.8708799693361016</v>
      </c>
    </row>
    <row r="22" spans="1:16" ht="12.75">
      <c r="A22" s="21">
        <v>5.35886731268147</v>
      </c>
      <c r="B22" s="12">
        <f t="shared" si="0"/>
        <v>33.670756362165164</v>
      </c>
      <c r="C22" s="11">
        <f aca="true" t="shared" si="5" ref="C22:C85">$K$10/(1+B22^2*$K$6^2*$K$10^2)+$K$12</f>
        <v>26395.934208031886</v>
      </c>
      <c r="D22" s="11">
        <f t="shared" si="1"/>
        <v>-2549.9935193854185</v>
      </c>
      <c r="E22" s="11">
        <f t="shared" si="2"/>
        <v>38</v>
      </c>
      <c r="F22" s="11">
        <f t="shared" si="3"/>
        <v>0</v>
      </c>
      <c r="G22" s="11">
        <f aca="true" t="shared" si="6" ref="G22:G53">C22*C22+D22*D22</f>
        <v>703247809.6636555</v>
      </c>
      <c r="H22" s="12">
        <f aca="true" t="shared" si="7" ref="H22:H53">E22*E22+F22*F22</f>
        <v>1444</v>
      </c>
      <c r="I22" s="10">
        <f aca="true" t="shared" si="8" ref="I22:I53">10*LOG10(G22)</f>
        <v>88.4710838818531</v>
      </c>
      <c r="J22" s="10">
        <f aca="true" t="shared" si="9" ref="J22:J53">10*LOG10(H22)</f>
        <v>31.595671932336202</v>
      </c>
      <c r="K22" s="10">
        <f aca="true" t="shared" si="10" ref="K22:K53">I22-J22</f>
        <v>56.8754119495169</v>
      </c>
      <c r="L22" s="10">
        <f t="shared" si="4"/>
        <v>18.989324737218737</v>
      </c>
      <c r="N22" s="10">
        <f>riaa_curve!F22</f>
        <v>19.861981599136072</v>
      </c>
      <c r="O22" s="13">
        <f aca="true" t="shared" si="11" ref="O22:O85">L22-N22</f>
        <v>-0.8726568619173349</v>
      </c>
      <c r="P22">
        <f>L22-riaa_curve!G22</f>
        <v>-0.8709234605370888</v>
      </c>
    </row>
    <row r="23" spans="1:16" ht="12.75">
      <c r="A23" s="21">
        <v>5.74349177498517</v>
      </c>
      <c r="B23" s="12">
        <f t="shared" si="0"/>
        <v>36.08742313249362</v>
      </c>
      <c r="C23" s="11">
        <f t="shared" si="5"/>
        <v>26355.714746794587</v>
      </c>
      <c r="D23" s="11">
        <f t="shared" si="1"/>
        <v>-2728.38246155988</v>
      </c>
      <c r="E23" s="11">
        <f t="shared" si="2"/>
        <v>38</v>
      </c>
      <c r="F23" s="11">
        <f t="shared" si="3"/>
        <v>0</v>
      </c>
      <c r="G23" s="11">
        <f t="shared" si="6"/>
        <v>702067770.6709533</v>
      </c>
      <c r="H23" s="12">
        <f t="shared" si="7"/>
        <v>1444</v>
      </c>
      <c r="I23" s="10">
        <f t="shared" si="8"/>
        <v>88.46379036642378</v>
      </c>
      <c r="J23" s="10">
        <f t="shared" si="9"/>
        <v>31.595671932336202</v>
      </c>
      <c r="K23" s="10">
        <f t="shared" si="10"/>
        <v>56.86811843408758</v>
      </c>
      <c r="L23" s="10">
        <f t="shared" si="4"/>
        <v>18.982031221789413</v>
      </c>
      <c r="N23" s="10">
        <f>riaa_curve!F23</f>
        <v>19.854737861489642</v>
      </c>
      <c r="O23" s="13">
        <f t="shared" si="11"/>
        <v>-0.8727066397002297</v>
      </c>
      <c r="P23">
        <f>L23-riaa_curve!G23</f>
        <v>-0.8709732457237109</v>
      </c>
    </row>
    <row r="24" spans="1:16" ht="12.75">
      <c r="A24" s="21">
        <v>6.15572206672458</v>
      </c>
      <c r="B24" s="12">
        <f t="shared" si="0"/>
        <v>38.67754244472504</v>
      </c>
      <c r="C24" s="11">
        <f t="shared" si="5"/>
        <v>26309.682670062142</v>
      </c>
      <c r="D24" s="11">
        <f t="shared" si="1"/>
        <v>-2918.5248568849015</v>
      </c>
      <c r="E24" s="11">
        <f t="shared" si="2"/>
        <v>38</v>
      </c>
      <c r="F24" s="11">
        <f t="shared" si="3"/>
        <v>0</v>
      </c>
      <c r="G24" s="11">
        <f t="shared" si="6"/>
        <v>700717189.5396233</v>
      </c>
      <c r="H24" s="12">
        <f t="shared" si="7"/>
        <v>1444</v>
      </c>
      <c r="I24" s="10">
        <f t="shared" si="8"/>
        <v>88.4554277145481</v>
      </c>
      <c r="J24" s="10">
        <f t="shared" si="9"/>
        <v>31.595671932336202</v>
      </c>
      <c r="K24" s="10">
        <f t="shared" si="10"/>
        <v>56.85975578221189</v>
      </c>
      <c r="L24" s="10">
        <f t="shared" si="4"/>
        <v>18.973668569913727</v>
      </c>
      <c r="N24" s="10">
        <f>riaa_curve!F24</f>
        <v>19.846432162047492</v>
      </c>
      <c r="O24" s="13">
        <f t="shared" si="11"/>
        <v>-0.8727635921337651</v>
      </c>
      <c r="P24">
        <f>L24-riaa_curve!G24</f>
        <v>-0.8710302066618993</v>
      </c>
    </row>
    <row r="25" spans="1:16" ht="12.75">
      <c r="A25" s="21">
        <v>6.59753955386447</v>
      </c>
      <c r="B25" s="12">
        <f t="shared" si="0"/>
        <v>41.4535635883774</v>
      </c>
      <c r="C25" s="11">
        <f t="shared" si="5"/>
        <v>26257.026016053333</v>
      </c>
      <c r="D25" s="11">
        <f t="shared" si="1"/>
        <v>-3121.0299747524355</v>
      </c>
      <c r="E25" s="11">
        <f t="shared" si="2"/>
        <v>38</v>
      </c>
      <c r="F25" s="11">
        <f t="shared" si="3"/>
        <v>0</v>
      </c>
      <c r="G25" s="11">
        <f t="shared" si="6"/>
        <v>699172243.3110048</v>
      </c>
      <c r="H25" s="12">
        <f t="shared" si="7"/>
        <v>1444</v>
      </c>
      <c r="I25" s="10">
        <f t="shared" si="8"/>
        <v>88.44584178756577</v>
      </c>
      <c r="J25" s="10">
        <f t="shared" si="9"/>
        <v>31.595671932336202</v>
      </c>
      <c r="K25" s="10">
        <f t="shared" si="10"/>
        <v>56.85016985522957</v>
      </c>
      <c r="L25" s="10">
        <f t="shared" si="4"/>
        <v>18.964082642931402</v>
      </c>
      <c r="N25" s="10">
        <f>riaa_curve!F25</f>
        <v>19.836911358157515</v>
      </c>
      <c r="O25" s="13">
        <f t="shared" si="11"/>
        <v>-0.8728287152261132</v>
      </c>
      <c r="P25">
        <f>L25-riaa_curve!G25</f>
        <v>-0.8710953395235208</v>
      </c>
    </row>
    <row r="26" spans="1:16" ht="12.75">
      <c r="A26" s="21">
        <v>7.07106781186547</v>
      </c>
      <c r="B26" s="12">
        <f t="shared" si="0"/>
        <v>44.428829381583625</v>
      </c>
      <c r="C26" s="11">
        <f t="shared" si="5"/>
        <v>26196.82816387292</v>
      </c>
      <c r="D26" s="11">
        <f t="shared" si="1"/>
        <v>-3336.500034549088</v>
      </c>
      <c r="E26" s="11">
        <f t="shared" si="2"/>
        <v>38</v>
      </c>
      <c r="F26" s="11">
        <f t="shared" si="3"/>
        <v>0</v>
      </c>
      <c r="G26" s="11">
        <f t="shared" si="6"/>
        <v>697406038.3280315</v>
      </c>
      <c r="H26" s="12">
        <f t="shared" si="7"/>
        <v>1444</v>
      </c>
      <c r="I26" s="10">
        <f t="shared" si="8"/>
        <v>88.43485703294033</v>
      </c>
      <c r="J26" s="10">
        <f t="shared" si="9"/>
        <v>31.595671932336202</v>
      </c>
      <c r="K26" s="10">
        <f t="shared" si="10"/>
        <v>56.839185100604126</v>
      </c>
      <c r="L26" s="10">
        <f t="shared" si="4"/>
        <v>18.95309788830596</v>
      </c>
      <c r="N26" s="10">
        <f>riaa_curve!F26</f>
        <v>19.826001019638714</v>
      </c>
      <c r="O26" s="13">
        <f t="shared" si="11"/>
        <v>-0.8729031313327518</v>
      </c>
      <c r="P26">
        <f>L26-riaa_curve!G26</f>
        <v>-0.8711697668521161</v>
      </c>
    </row>
    <row r="27" spans="1:16" ht="12.75">
      <c r="A27" s="21">
        <v>7.57858283255199</v>
      </c>
      <c r="B27" s="12">
        <f t="shared" si="0"/>
        <v>47.61764030273412</v>
      </c>
      <c r="C27" s="11">
        <f t="shared" si="5"/>
        <v>26128.05708334109</v>
      </c>
      <c r="D27" s="11">
        <f t="shared" si="1"/>
        <v>-3565.5192994705644</v>
      </c>
      <c r="E27" s="11">
        <f t="shared" si="2"/>
        <v>38</v>
      </c>
      <c r="F27" s="11">
        <f t="shared" si="3"/>
        <v>0</v>
      </c>
      <c r="G27" s="11">
        <f t="shared" si="6"/>
        <v>695388294.8252276</v>
      </c>
      <c r="H27" s="12">
        <f t="shared" si="7"/>
        <v>1444</v>
      </c>
      <c r="I27" s="10">
        <f t="shared" si="8"/>
        <v>88.4222737611486</v>
      </c>
      <c r="J27" s="10">
        <f t="shared" si="9"/>
        <v>31.595671932336202</v>
      </c>
      <c r="K27" s="10">
        <f t="shared" si="10"/>
        <v>56.8266018288124</v>
      </c>
      <c r="L27" s="10">
        <f t="shared" si="4"/>
        <v>18.940514616514236</v>
      </c>
      <c r="N27" s="10">
        <f>riaa_curve!F27</f>
        <v>19.813502717944584</v>
      </c>
      <c r="O27" s="13">
        <f t="shared" si="11"/>
        <v>-0.872988101430348</v>
      </c>
      <c r="P27">
        <f>L27-riaa_curve!G27</f>
        <v>-0.8712547498403467</v>
      </c>
    </row>
    <row r="28" spans="1:16" ht="12.75">
      <c r="A28" s="21">
        <v>8.12252396356235</v>
      </c>
      <c r="B28" s="12">
        <f t="shared" si="0"/>
        <v>51.03532322506905</v>
      </c>
      <c r="C28" s="11">
        <f t="shared" si="5"/>
        <v>26049.554364985037</v>
      </c>
      <c r="D28" s="11">
        <f t="shared" si="1"/>
        <v>-3808.6404994892728</v>
      </c>
      <c r="E28" s="11">
        <f t="shared" si="2"/>
        <v>38</v>
      </c>
      <c r="F28" s="11">
        <f t="shared" si="3"/>
        <v>0</v>
      </c>
      <c r="G28" s="11">
        <f t="shared" si="6"/>
        <v>693085025.0686609</v>
      </c>
      <c r="H28" s="12">
        <f t="shared" si="7"/>
        <v>1444</v>
      </c>
      <c r="I28" s="10">
        <f t="shared" si="8"/>
        <v>88.40786515496488</v>
      </c>
      <c r="J28" s="10">
        <f t="shared" si="9"/>
        <v>31.595671932336202</v>
      </c>
      <c r="K28" s="10">
        <f t="shared" si="10"/>
        <v>56.81219322262868</v>
      </c>
      <c r="L28" s="10">
        <f t="shared" si="4"/>
        <v>18.926106010330514</v>
      </c>
      <c r="N28" s="10">
        <f>riaa_curve!F28</f>
        <v>19.799191047679116</v>
      </c>
      <c r="O28" s="13">
        <f t="shared" si="11"/>
        <v>-0.8730850373486021</v>
      </c>
      <c r="P28">
        <f>L28-riaa_curve!G28</f>
        <v>-0.8713517005660592</v>
      </c>
    </row>
    <row r="29" spans="1:16" ht="12.75">
      <c r="A29" s="21">
        <v>8.70550563296124</v>
      </c>
      <c r="B29" s="12">
        <f t="shared" si="0"/>
        <v>54.69830508459118</v>
      </c>
      <c r="C29" s="11">
        <f t="shared" si="5"/>
        <v>25960.024362048767</v>
      </c>
      <c r="D29" s="11">
        <f t="shared" si="1"/>
        <v>-4066.3681466814314</v>
      </c>
      <c r="E29" s="11">
        <f t="shared" si="2"/>
        <v>38</v>
      </c>
      <c r="F29" s="11">
        <f t="shared" si="3"/>
        <v>0</v>
      </c>
      <c r="G29" s="11">
        <f t="shared" si="6"/>
        <v>690458214.7825109</v>
      </c>
      <c r="H29" s="12">
        <f t="shared" si="7"/>
        <v>1444</v>
      </c>
      <c r="I29" s="10">
        <f t="shared" si="8"/>
        <v>88.39137401034152</v>
      </c>
      <c r="J29" s="10">
        <f t="shared" si="9"/>
        <v>31.595671932336202</v>
      </c>
      <c r="K29" s="10">
        <f t="shared" si="10"/>
        <v>56.79570207800532</v>
      </c>
      <c r="L29" s="10">
        <f t="shared" si="4"/>
        <v>18.909614865707155</v>
      </c>
      <c r="N29" s="10">
        <f>riaa_curve!F29</f>
        <v>19.782810379167447</v>
      </c>
      <c r="O29" s="13">
        <f t="shared" si="11"/>
        <v>-0.873195513460292</v>
      </c>
      <c r="P29">
        <f>L29-riaa_curve!G29</f>
        <v>-0.8714621936870479</v>
      </c>
    </row>
    <row r="30" spans="1:16" ht="12.75">
      <c r="A30" s="21">
        <v>9.33032991536807</v>
      </c>
      <c r="B30" s="12">
        <f t="shared" si="0"/>
        <v>58.62419183537881</v>
      </c>
      <c r="C30" s="11">
        <f t="shared" si="5"/>
        <v>25858.02390718661</v>
      </c>
      <c r="D30" s="11">
        <f t="shared" si="1"/>
        <v>-4339.1382845238795</v>
      </c>
      <c r="E30" s="11">
        <f t="shared" si="2"/>
        <v>38</v>
      </c>
      <c r="F30" s="11">
        <f t="shared" si="3"/>
        <v>0</v>
      </c>
      <c r="G30" s="11">
        <f t="shared" si="6"/>
        <v>687465521.4368551</v>
      </c>
      <c r="H30" s="12">
        <f t="shared" si="7"/>
        <v>1444</v>
      </c>
      <c r="I30" s="10">
        <f t="shared" si="8"/>
        <v>88.37250921811093</v>
      </c>
      <c r="J30" s="10">
        <f t="shared" si="9"/>
        <v>31.595671932336202</v>
      </c>
      <c r="K30" s="10">
        <f t="shared" si="10"/>
        <v>56.77683728577473</v>
      </c>
      <c r="L30" s="10">
        <f t="shared" si="4"/>
        <v>18.890750073476568</v>
      </c>
      <c r="N30" s="10">
        <f>riaa_curve!F30</f>
        <v>19.764071350620483</v>
      </c>
      <c r="O30" s="13">
        <f t="shared" si="11"/>
        <v>-0.8733212771439156</v>
      </c>
      <c r="P30">
        <f>L30-riaa_curve!G30</f>
        <v>-0.871587976909229</v>
      </c>
    </row>
    <row r="31" spans="1:16" ht="12.75">
      <c r="A31" s="21">
        <v>10</v>
      </c>
      <c r="B31" s="12">
        <f t="shared" si="0"/>
        <v>62.83185307179586</v>
      </c>
      <c r="C31" s="11">
        <f t="shared" si="5"/>
        <v>25741.953227551312</v>
      </c>
      <c r="D31" s="11">
        <f t="shared" si="1"/>
        <v>-4627.294212270938</v>
      </c>
      <c r="E31" s="11">
        <f t="shared" si="2"/>
        <v>38</v>
      </c>
      <c r="F31" s="11">
        <f t="shared" si="3"/>
        <v>0</v>
      </c>
      <c r="G31" s="11">
        <f t="shared" si="6"/>
        <v>684060007.6963555</v>
      </c>
      <c r="H31" s="12">
        <f t="shared" si="7"/>
        <v>1444</v>
      </c>
      <c r="I31" s="10">
        <f t="shared" si="8"/>
        <v>88.35094200942765</v>
      </c>
      <c r="J31" s="10">
        <f t="shared" si="9"/>
        <v>31.595671932336202</v>
      </c>
      <c r="K31" s="10">
        <f t="shared" si="10"/>
        <v>56.75527007709145</v>
      </c>
      <c r="L31" s="10">
        <f t="shared" si="4"/>
        <v>18.869182864793288</v>
      </c>
      <c r="N31" s="10">
        <f>riaa_curve!F31</f>
        <v>19.742647121900166</v>
      </c>
      <c r="O31" s="13">
        <f t="shared" si="11"/>
        <v>-0.8734642571068783</v>
      </c>
      <c r="P31">
        <f>L31-riaa_curve!G31</f>
        <v>-0.8717309793160979</v>
      </c>
    </row>
    <row r="32" spans="1:16" ht="12.75">
      <c r="A32" s="21">
        <v>10.7177346253629</v>
      </c>
      <c r="B32" s="12">
        <f t="shared" si="0"/>
        <v>67.34151272433007</v>
      </c>
      <c r="C32" s="11">
        <f t="shared" si="5"/>
        <v>25610.04887518625</v>
      </c>
      <c r="D32" s="11">
        <f t="shared" si="1"/>
        <v>-4931.0577575745465</v>
      </c>
      <c r="E32" s="11">
        <f t="shared" si="2"/>
        <v>38</v>
      </c>
      <c r="F32" s="11">
        <f t="shared" si="3"/>
        <v>0</v>
      </c>
      <c r="G32" s="11">
        <f t="shared" si="6"/>
        <v>680189933.9979646</v>
      </c>
      <c r="H32" s="12">
        <f t="shared" si="7"/>
        <v>1444</v>
      </c>
      <c r="I32" s="10">
        <f t="shared" si="8"/>
        <v>88.32630200602458</v>
      </c>
      <c r="J32" s="10">
        <f t="shared" si="9"/>
        <v>31.595671932336202</v>
      </c>
      <c r="K32" s="10">
        <f t="shared" si="10"/>
        <v>56.730630073688374</v>
      </c>
      <c r="L32" s="10">
        <f t="shared" si="4"/>
        <v>18.84454286139021</v>
      </c>
      <c r="N32" s="10">
        <f>riaa_curve!F32</f>
        <v>19.71816942977435</v>
      </c>
      <c r="O32" s="13">
        <f t="shared" si="11"/>
        <v>-0.8736265683841395</v>
      </c>
      <c r="P32">
        <f>L32-riaa_curve!G32</f>
        <v>-0.871893316374635</v>
      </c>
    </row>
    <row r="33" spans="1:16" ht="12.75">
      <c r="A33" s="21">
        <v>11.4869835499703</v>
      </c>
      <c r="B33" s="12">
        <f t="shared" si="0"/>
        <v>72.174846264987</v>
      </c>
      <c r="C33" s="11">
        <f t="shared" si="5"/>
        <v>25460.379714396277</v>
      </c>
      <c r="D33" s="11">
        <f t="shared" si="1"/>
        <v>-5250.495749845477</v>
      </c>
      <c r="E33" s="11">
        <f t="shared" si="2"/>
        <v>38</v>
      </c>
      <c r="F33" s="11">
        <f t="shared" si="3"/>
        <v>0</v>
      </c>
      <c r="G33" s="11">
        <f t="shared" si="6"/>
        <v>675798640.8203868</v>
      </c>
      <c r="H33" s="12">
        <f t="shared" si="7"/>
        <v>1444</v>
      </c>
      <c r="I33" s="10">
        <f t="shared" si="8"/>
        <v>88.29817313978091</v>
      </c>
      <c r="J33" s="10">
        <f t="shared" si="9"/>
        <v>31.595671932336202</v>
      </c>
      <c r="K33" s="10">
        <f t="shared" si="10"/>
        <v>56.70250120744471</v>
      </c>
      <c r="L33" s="10">
        <f t="shared" si="4"/>
        <v>18.816413995146547</v>
      </c>
      <c r="N33" s="10">
        <f>riaa_curve!F33</f>
        <v>19.690224507657557</v>
      </c>
      <c r="O33" s="13">
        <f t="shared" si="11"/>
        <v>-0.8738105125110103</v>
      </c>
      <c r="P33">
        <f>L33-riaa_curve!G33</f>
        <v>-0.8720772901164189</v>
      </c>
    </row>
    <row r="34" spans="1:16" ht="12.75">
      <c r="A34" s="21">
        <v>12.3114441334492</v>
      </c>
      <c r="B34" s="12">
        <f t="shared" si="0"/>
        <v>77.35508488945032</v>
      </c>
      <c r="C34" s="11">
        <f t="shared" si="5"/>
        <v>25290.847259383012</v>
      </c>
      <c r="D34" s="11">
        <f t="shared" si="1"/>
        <v>-5585.481491586594</v>
      </c>
      <c r="E34" s="11">
        <f t="shared" si="2"/>
        <v>38</v>
      </c>
      <c r="F34" s="11">
        <f t="shared" si="3"/>
        <v>0</v>
      </c>
      <c r="G34" s="11">
        <f t="shared" si="6"/>
        <v>670824558.5902976</v>
      </c>
      <c r="H34" s="12">
        <f t="shared" si="7"/>
        <v>1444</v>
      </c>
      <c r="I34" s="10">
        <f t="shared" si="8"/>
        <v>88.26608953553928</v>
      </c>
      <c r="J34" s="10">
        <f t="shared" si="9"/>
        <v>31.595671932336202</v>
      </c>
      <c r="K34" s="10">
        <f t="shared" si="10"/>
        <v>56.67041760320308</v>
      </c>
      <c r="L34" s="10">
        <f t="shared" si="4"/>
        <v>18.784330390904913</v>
      </c>
      <c r="N34" s="10">
        <f>riaa_curve!F34</f>
        <v>19.65834896191766</v>
      </c>
      <c r="O34" s="13">
        <f t="shared" si="11"/>
        <v>-0.8740185710127477</v>
      </c>
      <c r="P34">
        <f>L34-riaa_curve!G34</f>
        <v>-0.872285382636754</v>
      </c>
    </row>
    <row r="35" spans="1:16" ht="12.75">
      <c r="A35" s="21">
        <v>13.1950791077289</v>
      </c>
      <c r="B35" s="12">
        <f t="shared" si="0"/>
        <v>82.90712717675454</v>
      </c>
      <c r="C35" s="11">
        <f t="shared" si="5"/>
        <v>25099.191922914546</v>
      </c>
      <c r="D35" s="11">
        <f t="shared" si="1"/>
        <v>-5935.65125618192</v>
      </c>
      <c r="E35" s="11">
        <f t="shared" si="2"/>
        <v>38</v>
      </c>
      <c r="F35" s="11">
        <f t="shared" si="3"/>
        <v>0</v>
      </c>
      <c r="G35" s="11">
        <f t="shared" si="6"/>
        <v>665201391.0183128</v>
      </c>
      <c r="H35" s="12">
        <f t="shared" si="7"/>
        <v>1444</v>
      </c>
      <c r="I35" s="10">
        <f t="shared" si="8"/>
        <v>88.22953148711862</v>
      </c>
      <c r="J35" s="10">
        <f t="shared" si="9"/>
        <v>31.595671932336202</v>
      </c>
      <c r="K35" s="10">
        <f t="shared" si="10"/>
        <v>56.63385955478242</v>
      </c>
      <c r="L35" s="10">
        <f t="shared" si="4"/>
        <v>18.747772342484254</v>
      </c>
      <c r="N35" s="10">
        <f>riaa_curve!F35</f>
        <v>19.622025732458603</v>
      </c>
      <c r="O35" s="13">
        <f t="shared" si="11"/>
        <v>-0.8742533899743492</v>
      </c>
      <c r="P35">
        <f>L35-riaa_curve!G35</f>
        <v>-0.8725202406754633</v>
      </c>
    </row>
    <row r="36" spans="1:16" ht="12.75">
      <c r="A36" s="21">
        <v>14.1421356237309</v>
      </c>
      <c r="B36" s="12">
        <f t="shared" si="0"/>
        <v>88.857658763167</v>
      </c>
      <c r="C36" s="11">
        <f t="shared" si="5"/>
        <v>24883.007000341044</v>
      </c>
      <c r="D36" s="11">
        <f t="shared" si="1"/>
        <v>-6300.356181279341</v>
      </c>
      <c r="E36" s="11">
        <f t="shared" si="2"/>
        <v>38</v>
      </c>
      <c r="F36" s="11">
        <f t="shared" si="3"/>
        <v>0</v>
      </c>
      <c r="G36" s="11">
        <f t="shared" si="6"/>
        <v>658858525.3900062</v>
      </c>
      <c r="H36" s="12">
        <f t="shared" si="7"/>
        <v>1444</v>
      </c>
      <c r="I36" s="10">
        <f t="shared" si="8"/>
        <v>88.18792169922443</v>
      </c>
      <c r="J36" s="10">
        <f t="shared" si="9"/>
        <v>31.595671932336202</v>
      </c>
      <c r="K36" s="10">
        <f t="shared" si="10"/>
        <v>56.59224976688823</v>
      </c>
      <c r="L36" s="10">
        <f t="shared" si="4"/>
        <v>18.706162554590065</v>
      </c>
      <c r="N36" s="10">
        <f>riaa_curve!F36</f>
        <v>19.58068030766634</v>
      </c>
      <c r="O36" s="13">
        <f t="shared" si="11"/>
        <v>-0.874517753076276</v>
      </c>
      <c r="P36">
        <f>L36-riaa_curve!G36</f>
        <v>-0.8727846486652027</v>
      </c>
    </row>
    <row r="37" spans="1:16" ht="12.75">
      <c r="A37" s="21">
        <v>15.157165665104</v>
      </c>
      <c r="B37" s="12">
        <f t="shared" si="0"/>
        <v>95.23528060546835</v>
      </c>
      <c r="C37" s="11">
        <f t="shared" si="5"/>
        <v>24639.76244136874</v>
      </c>
      <c r="D37" s="11">
        <f t="shared" si="1"/>
        <v>-6678.6103990780275</v>
      </c>
      <c r="E37" s="11">
        <f t="shared" si="2"/>
        <v>38</v>
      </c>
      <c r="F37" s="11">
        <f t="shared" si="3"/>
        <v>0</v>
      </c>
      <c r="G37" s="11">
        <f t="shared" si="6"/>
        <v>651721730.0297588</v>
      </c>
      <c r="H37" s="12">
        <f t="shared" si="7"/>
        <v>1444</v>
      </c>
      <c r="I37" s="10">
        <f t="shared" si="8"/>
        <v>88.14062201699426</v>
      </c>
      <c r="J37" s="10">
        <f t="shared" si="9"/>
        <v>31.595671932336202</v>
      </c>
      <c r="K37" s="10">
        <f t="shared" si="10"/>
        <v>56.544950084658055</v>
      </c>
      <c r="L37" s="10">
        <f t="shared" si="4"/>
        <v>18.65886287235989</v>
      </c>
      <c r="N37" s="10">
        <f>riaa_curve!F37</f>
        <v>19.533677412509004</v>
      </c>
      <c r="O37" s="13">
        <f t="shared" si="11"/>
        <v>-0.8748145401491136</v>
      </c>
      <c r="P37">
        <f>L37-riaa_curve!G37</f>
        <v>-0.8730814873005919</v>
      </c>
    </row>
    <row r="38" spans="1:16" ht="12.75">
      <c r="A38" s="21">
        <v>16.2450479271247</v>
      </c>
      <c r="B38" s="12">
        <f t="shared" si="0"/>
        <v>102.0706464501381</v>
      </c>
      <c r="C38" s="11">
        <f t="shared" si="5"/>
        <v>24366.84060881567</v>
      </c>
      <c r="D38" s="11">
        <f t="shared" si="1"/>
        <v>-7069.036865600815</v>
      </c>
      <c r="E38" s="11">
        <f t="shared" si="2"/>
        <v>38</v>
      </c>
      <c r="F38" s="11">
        <f t="shared" si="3"/>
        <v>0</v>
      </c>
      <c r="G38" s="11">
        <f t="shared" si="6"/>
        <v>643714203.4626518</v>
      </c>
      <c r="H38" s="12">
        <f t="shared" si="7"/>
        <v>1444</v>
      </c>
      <c r="I38" s="10">
        <f t="shared" si="8"/>
        <v>88.08693091880872</v>
      </c>
      <c r="J38" s="10">
        <f t="shared" si="9"/>
        <v>31.595671932336202</v>
      </c>
      <c r="K38" s="10">
        <f t="shared" si="10"/>
        <v>56.491258986472516</v>
      </c>
      <c r="L38" s="10">
        <f t="shared" si="4"/>
        <v>18.60517177417435</v>
      </c>
      <c r="N38" s="10">
        <f>riaa_curve!F38</f>
        <v>19.480318442246965</v>
      </c>
      <c r="O38" s="13">
        <f t="shared" si="11"/>
        <v>-0.8751466680726132</v>
      </c>
      <c r="P38">
        <f>L38-riaa_curve!G38</f>
        <v>-0.8734136744539107</v>
      </c>
    </row>
    <row r="39" spans="1:16" ht="12.75">
      <c r="A39" s="21">
        <v>17.4110112659225</v>
      </c>
      <c r="B39" s="12">
        <f t="shared" si="0"/>
        <v>109.3966101691825</v>
      </c>
      <c r="C39" s="11">
        <f t="shared" si="5"/>
        <v>24061.586227239597</v>
      </c>
      <c r="D39" s="11">
        <f t="shared" si="1"/>
        <v>-7469.813125930495</v>
      </c>
      <c r="E39" s="11">
        <f t="shared" si="2"/>
        <v>38</v>
      </c>
      <c r="F39" s="11">
        <f t="shared" si="3"/>
        <v>0</v>
      </c>
      <c r="G39" s="11">
        <f t="shared" si="6"/>
        <v>634758039.9072098</v>
      </c>
      <c r="H39" s="12">
        <f t="shared" si="7"/>
        <v>1444</v>
      </c>
      <c r="I39" s="10">
        <f t="shared" si="8"/>
        <v>88.0260821039684</v>
      </c>
      <c r="J39" s="10">
        <f t="shared" si="9"/>
        <v>31.595671932336202</v>
      </c>
      <c r="K39" s="10">
        <f t="shared" si="10"/>
        <v>56.430410171632204</v>
      </c>
      <c r="L39" s="10">
        <f t="shared" si="4"/>
        <v>18.54432295933404</v>
      </c>
      <c r="N39" s="10">
        <f>riaa_curve!F39</f>
        <v>19.419839970141325</v>
      </c>
      <c r="O39" s="13">
        <f t="shared" si="11"/>
        <v>-0.8755170108072861</v>
      </c>
      <c r="P39">
        <f>L39-riaa_curve!G39</f>
        <v>-0.873784085225779</v>
      </c>
    </row>
    <row r="40" spans="1:16" ht="12.75">
      <c r="A40" s="21">
        <v>18.6606598307361</v>
      </c>
      <c r="B40" s="12">
        <f t="shared" si="0"/>
        <v>117.24838367075738</v>
      </c>
      <c r="C40" s="11">
        <f t="shared" si="5"/>
        <v>23721.37250755605</v>
      </c>
      <c r="D40" s="11">
        <f t="shared" si="1"/>
        <v>-7878.620166593795</v>
      </c>
      <c r="E40" s="11">
        <f t="shared" si="2"/>
        <v>38</v>
      </c>
      <c r="F40" s="11">
        <f t="shared" si="3"/>
        <v>0</v>
      </c>
      <c r="G40" s="11">
        <f t="shared" si="6"/>
        <v>624776169.3716944</v>
      </c>
      <c r="H40" s="12">
        <f t="shared" si="7"/>
        <v>1444</v>
      </c>
      <c r="I40" s="10">
        <f t="shared" si="8"/>
        <v>87.95724456036098</v>
      </c>
      <c r="J40" s="10">
        <f t="shared" si="9"/>
        <v>31.595671932336202</v>
      </c>
      <c r="K40" s="10">
        <f t="shared" si="10"/>
        <v>56.361572628024774</v>
      </c>
      <c r="L40" s="10">
        <f t="shared" si="4"/>
        <v>18.47548541572661</v>
      </c>
      <c r="N40" s="10">
        <f>riaa_curve!F40</f>
        <v>19.35141371132841</v>
      </c>
      <c r="O40" s="13">
        <f t="shared" si="11"/>
        <v>-0.8759282956017991</v>
      </c>
      <c r="P40">
        <f>L40-riaa_curve!G40</f>
        <v>-0.874195448174504</v>
      </c>
    </row>
    <row r="41" spans="1:17" ht="12.75">
      <c r="A41" s="22">
        <v>20</v>
      </c>
      <c r="B41" s="12">
        <f t="shared" si="0"/>
        <v>125.66370614359172</v>
      </c>
      <c r="C41" s="11">
        <f t="shared" si="5"/>
        <v>23343.684908327046</v>
      </c>
      <c r="D41" s="11">
        <f t="shared" si="1"/>
        <v>-8292.598513798894</v>
      </c>
      <c r="E41" s="11">
        <f t="shared" si="2"/>
        <v>38</v>
      </c>
      <c r="F41" s="11">
        <f t="shared" si="3"/>
        <v>0</v>
      </c>
      <c r="G41" s="11">
        <f t="shared" si="6"/>
        <v>613694815.2103156</v>
      </c>
      <c r="H41" s="12">
        <f t="shared" si="7"/>
        <v>1444</v>
      </c>
      <c r="I41" s="10">
        <f t="shared" si="8"/>
        <v>87.87952454170258</v>
      </c>
      <c r="J41" s="10">
        <f t="shared" si="9"/>
        <v>31.595671932336202</v>
      </c>
      <c r="K41" s="10">
        <f t="shared" si="10"/>
        <v>56.28385260936638</v>
      </c>
      <c r="L41" s="3">
        <f t="shared" si="4"/>
        <v>18.397765397068213</v>
      </c>
      <c r="M41" s="3"/>
      <c r="N41" s="10">
        <f>riaa_curve!F41</f>
        <v>19.274148370157086</v>
      </c>
      <c r="O41" s="13">
        <f t="shared" si="11"/>
        <v>-0.876382973088873</v>
      </c>
      <c r="P41">
        <f>L41-riaa_curve!G41</f>
        <v>-0.8746502154371854</v>
      </c>
      <c r="Q41" s="3"/>
    </row>
    <row r="42" spans="1:16" ht="12.75">
      <c r="A42" s="21">
        <v>21.4354692507258</v>
      </c>
      <c r="B42" s="12">
        <f t="shared" si="0"/>
        <v>134.68302544866015</v>
      </c>
      <c r="C42" s="11">
        <f t="shared" si="5"/>
        <v>22926.22307154142</v>
      </c>
      <c r="D42" s="11">
        <f t="shared" si="1"/>
        <v>-8708.316748542575</v>
      </c>
      <c r="E42" s="11">
        <f t="shared" si="2"/>
        <v>38</v>
      </c>
      <c r="F42" s="11">
        <f t="shared" si="3"/>
        <v>0</v>
      </c>
      <c r="G42" s="11">
        <f t="shared" si="6"/>
        <v>601446484.9190252</v>
      </c>
      <c r="H42" s="12">
        <f t="shared" si="7"/>
        <v>1444</v>
      </c>
      <c r="I42" s="10">
        <f t="shared" si="8"/>
        <v>87.79196991046919</v>
      </c>
      <c r="J42" s="10">
        <f t="shared" si="9"/>
        <v>31.595671932336202</v>
      </c>
      <c r="K42" s="10">
        <f t="shared" si="10"/>
        <v>56.19629797813299</v>
      </c>
      <c r="L42" s="10">
        <f t="shared" si="4"/>
        <v>18.310210765834825</v>
      </c>
      <c r="N42" s="10">
        <f>riaa_curve!F42</f>
        <v>19.187093826019424</v>
      </c>
      <c r="O42" s="13">
        <f t="shared" si="11"/>
        <v>-0.8768830601845998</v>
      </c>
      <c r="P42">
        <f>L42-riaa_curve!G42</f>
        <v>-0.8751504056580117</v>
      </c>
    </row>
    <row r="43" spans="1:16" ht="12.75">
      <c r="A43" s="21">
        <v>22.9739670999407</v>
      </c>
      <c r="B43" s="12">
        <f t="shared" si="0"/>
        <v>144.34969252997462</v>
      </c>
      <c r="C43" s="11">
        <f t="shared" si="5"/>
        <v>22467.020079120222</v>
      </c>
      <c r="D43" s="11">
        <f t="shared" si="1"/>
        <v>-9121.758486486915</v>
      </c>
      <c r="E43" s="11">
        <f t="shared" si="2"/>
        <v>38</v>
      </c>
      <c r="F43" s="11">
        <f t="shared" si="3"/>
        <v>0</v>
      </c>
      <c r="G43" s="11">
        <f t="shared" si="6"/>
        <v>587973469.1213872</v>
      </c>
      <c r="H43" s="12">
        <f t="shared" si="7"/>
        <v>1444</v>
      </c>
      <c r="I43" s="10">
        <f t="shared" si="8"/>
        <v>87.69357730031693</v>
      </c>
      <c r="J43" s="10">
        <f t="shared" si="9"/>
        <v>31.595671932336202</v>
      </c>
      <c r="K43" s="10">
        <f t="shared" si="10"/>
        <v>56.09790536798073</v>
      </c>
      <c r="L43" s="10">
        <f t="shared" si="4"/>
        <v>18.211818155682565</v>
      </c>
      <c r="N43" s="10">
        <f>riaa_curve!F43</f>
        <v>19.089248112222965</v>
      </c>
      <c r="O43" s="13">
        <f t="shared" si="11"/>
        <v>-0.8774299565404</v>
      </c>
      <c r="P43">
        <f>L43-riaa_curve!G43</f>
        <v>-0.8756974204734398</v>
      </c>
    </row>
    <row r="44" spans="1:16" ht="12.75">
      <c r="A44" s="21">
        <v>24.6228882668983</v>
      </c>
      <c r="B44" s="12">
        <f t="shared" si="0"/>
        <v>154.71016977890002</v>
      </c>
      <c r="C44" s="11">
        <f t="shared" si="5"/>
        <v>21964.576288471853</v>
      </c>
      <c r="D44" s="11">
        <f t="shared" si="1"/>
        <v>-9528.33441749733</v>
      </c>
      <c r="E44" s="11">
        <f t="shared" si="2"/>
        <v>38</v>
      </c>
      <c r="F44" s="11">
        <f t="shared" si="3"/>
        <v>0</v>
      </c>
      <c r="G44" s="11">
        <f t="shared" si="6"/>
        <v>573231768.3037641</v>
      </c>
      <c r="H44" s="12">
        <f t="shared" si="7"/>
        <v>1444</v>
      </c>
      <c r="I44" s="10">
        <f t="shared" si="8"/>
        <v>87.58330250840294</v>
      </c>
      <c r="J44" s="10">
        <f t="shared" si="9"/>
        <v>31.595671932336202</v>
      </c>
      <c r="K44" s="10">
        <f t="shared" si="10"/>
        <v>55.987630576066735</v>
      </c>
      <c r="L44" s="10">
        <f t="shared" si="4"/>
        <v>18.10154336376857</v>
      </c>
      <c r="N44" s="10">
        <f>riaa_curve!F44</f>
        <v>18.979567601569553</v>
      </c>
      <c r="O44" s="13">
        <f t="shared" si="11"/>
        <v>-0.8780242378009824</v>
      </c>
      <c r="P44">
        <f>L44-riaa_curve!G44</f>
        <v>-0.8762918378083953</v>
      </c>
    </row>
    <row r="45" spans="1:16" ht="12.75">
      <c r="A45" s="21">
        <v>26.3901582154579</v>
      </c>
      <c r="B45" s="12">
        <f t="shared" si="0"/>
        <v>165.81425435350974</v>
      </c>
      <c r="C45" s="11">
        <f t="shared" si="5"/>
        <v>21418.00267000631</v>
      </c>
      <c r="D45" s="11">
        <f t="shared" si="1"/>
        <v>-9922.925978036303</v>
      </c>
      <c r="E45" s="11">
        <f t="shared" si="2"/>
        <v>38</v>
      </c>
      <c r="F45" s="11">
        <f t="shared" si="3"/>
        <v>0</v>
      </c>
      <c r="G45" s="11">
        <f t="shared" si="6"/>
        <v>557195298.3379852</v>
      </c>
      <c r="H45" s="12">
        <f t="shared" si="7"/>
        <v>1444</v>
      </c>
      <c r="I45" s="10">
        <f t="shared" si="8"/>
        <v>87.46007443153069</v>
      </c>
      <c r="J45" s="10">
        <f t="shared" si="9"/>
        <v>31.595671932336202</v>
      </c>
      <c r="K45" s="10">
        <f t="shared" si="10"/>
        <v>55.86440249919448</v>
      </c>
      <c r="L45" s="10">
        <f t="shared" si="4"/>
        <v>17.97831528689632</v>
      </c>
      <c r="N45" s="10">
        <f>riaa_curve!F45</f>
        <v>18.856980718929403</v>
      </c>
      <c r="O45" s="13">
        <f t="shared" si="11"/>
        <v>-0.8786654320330847</v>
      </c>
      <c r="P45">
        <f>L45-riaa_curve!G45</f>
        <v>-0.8769331883488967</v>
      </c>
    </row>
    <row r="46" spans="1:16" ht="12.75">
      <c r="A46" s="21">
        <v>28.2842712474619</v>
      </c>
      <c r="B46" s="12">
        <f t="shared" si="0"/>
        <v>177.71531752633462</v>
      </c>
      <c r="C46" s="11">
        <f t="shared" si="5"/>
        <v>20827.16594554839</v>
      </c>
      <c r="D46" s="11">
        <f t="shared" si="1"/>
        <v>-10299.96638436161</v>
      </c>
      <c r="E46" s="11">
        <f t="shared" si="2"/>
        <v>38</v>
      </c>
      <c r="F46" s="11">
        <f t="shared" si="3"/>
        <v>0</v>
      </c>
      <c r="G46" s="11">
        <f t="shared" si="6"/>
        <v>539860148.8423898</v>
      </c>
      <c r="H46" s="12">
        <f t="shared" si="7"/>
        <v>1444</v>
      </c>
      <c r="I46" s="10">
        <f t="shared" si="8"/>
        <v>87.3228127009651</v>
      </c>
      <c r="J46" s="10">
        <f t="shared" si="9"/>
        <v>31.595671932336202</v>
      </c>
      <c r="K46" s="10">
        <f t="shared" si="10"/>
        <v>55.7271407686289</v>
      </c>
      <c r="L46" s="10">
        <f t="shared" si="4"/>
        <v>17.841053556330735</v>
      </c>
      <c r="N46" s="10">
        <f>riaa_curve!F46</f>
        <v>18.720405345524693</v>
      </c>
      <c r="O46" s="13">
        <f t="shared" si="11"/>
        <v>-0.879351789193958</v>
      </c>
      <c r="P46">
        <f>L46-riaa_curve!G46</f>
        <v>-0.8776197250609741</v>
      </c>
    </row>
    <row r="47" spans="1:16" ht="12.75">
      <c r="A47" s="21">
        <v>30.3143313302079</v>
      </c>
      <c r="B47" s="12">
        <f t="shared" si="0"/>
        <v>190.47056121093607</v>
      </c>
      <c r="C47" s="11">
        <f t="shared" si="5"/>
        <v>20192.82520763491</v>
      </c>
      <c r="D47" s="11">
        <f t="shared" si="1"/>
        <v>-10653.562865347554</v>
      </c>
      <c r="E47" s="11">
        <f t="shared" si="2"/>
        <v>38</v>
      </c>
      <c r="F47" s="11">
        <f t="shared" si="3"/>
        <v>0</v>
      </c>
      <c r="G47" s="11">
        <f t="shared" si="6"/>
        <v>521248591.5920082</v>
      </c>
      <c r="H47" s="12">
        <f t="shared" si="7"/>
        <v>1444</v>
      </c>
      <c r="I47" s="10">
        <f t="shared" si="8"/>
        <v>87.17044894524462</v>
      </c>
      <c r="J47" s="10">
        <f t="shared" si="9"/>
        <v>31.595671932336202</v>
      </c>
      <c r="K47" s="10">
        <f t="shared" si="10"/>
        <v>55.57477701290841</v>
      </c>
      <c r="L47" s="10">
        <f t="shared" si="4"/>
        <v>17.68868980061025</v>
      </c>
      <c r="N47" s="10">
        <f>riaa_curve!F47</f>
        <v>18.568769857621646</v>
      </c>
      <c r="O47" s="13">
        <f t="shared" si="11"/>
        <v>-0.8800800570113978</v>
      </c>
      <c r="P47">
        <f>L47-riaa_curve!G47</f>
        <v>-0.8783481991285669</v>
      </c>
    </row>
    <row r="48" spans="1:16" ht="12.75">
      <c r="A48" s="21">
        <v>32.4900958542494</v>
      </c>
      <c r="B48" s="12">
        <f t="shared" si="0"/>
        <v>204.1412929002762</v>
      </c>
      <c r="C48" s="11">
        <f t="shared" si="5"/>
        <v>19516.747515042876</v>
      </c>
      <c r="D48" s="11">
        <f t="shared" si="1"/>
        <v>-10977.660885882096</v>
      </c>
      <c r="E48" s="11">
        <f t="shared" si="2"/>
        <v>38</v>
      </c>
      <c r="F48" s="11">
        <f t="shared" si="3"/>
        <v>0</v>
      </c>
      <c r="G48" s="11">
        <f t="shared" si="6"/>
        <v>501412472.09135795</v>
      </c>
      <c r="H48" s="12">
        <f t="shared" si="7"/>
        <v>1444</v>
      </c>
      <c r="I48" s="10">
        <f t="shared" si="8"/>
        <v>87.00195132360706</v>
      </c>
      <c r="J48" s="10">
        <f t="shared" si="9"/>
        <v>31.595671932336202</v>
      </c>
      <c r="K48" s="10">
        <f t="shared" si="10"/>
        <v>55.40627939127086</v>
      </c>
      <c r="L48" s="10">
        <f t="shared" si="4"/>
        <v>17.520192178972692</v>
      </c>
      <c r="N48" s="10">
        <f>riaa_curve!F48</f>
        <v>18.40103745853815</v>
      </c>
      <c r="O48" s="13">
        <f t="shared" si="11"/>
        <v>-0.880845279565456</v>
      </c>
      <c r="P48">
        <f>L48-riaa_curve!G48</f>
        <v>-0.8791136586018347</v>
      </c>
    </row>
    <row r="49" spans="1:16" ht="12.75">
      <c r="A49" s="21">
        <v>34.8220225318449</v>
      </c>
      <c r="B49" s="12">
        <f t="shared" si="0"/>
        <v>218.79322033836436</v>
      </c>
      <c r="C49" s="11">
        <f t="shared" si="5"/>
        <v>18801.78873710041</v>
      </c>
      <c r="D49" s="11">
        <f t="shared" si="1"/>
        <v>-11266.247016285866</v>
      </c>
      <c r="E49" s="11">
        <f t="shared" si="2"/>
        <v>38</v>
      </c>
      <c r="F49" s="11">
        <f t="shared" si="3"/>
        <v>0</v>
      </c>
      <c r="G49" s="11">
        <f t="shared" si="6"/>
        <v>480435581.5465261</v>
      </c>
      <c r="H49" s="12">
        <f t="shared" si="7"/>
        <v>1444</v>
      </c>
      <c r="I49" s="10">
        <f t="shared" si="8"/>
        <v>86.81635164211868</v>
      </c>
      <c r="J49" s="10">
        <f t="shared" si="9"/>
        <v>31.595671932336202</v>
      </c>
      <c r="K49" s="10">
        <f t="shared" si="10"/>
        <v>55.22067970978247</v>
      </c>
      <c r="L49" s="10">
        <f t="shared" si="4"/>
        <v>17.33459249748431</v>
      </c>
      <c r="N49" s="10">
        <f>riaa_curve!F49</f>
        <v>18.216233133962177</v>
      </c>
      <c r="O49" s="13">
        <f t="shared" si="11"/>
        <v>-0.8816406364778686</v>
      </c>
      <c r="P49">
        <f>L49-riaa_curve!G49</f>
        <v>-0.8799092876629331</v>
      </c>
    </row>
    <row r="50" spans="1:16" ht="12.75">
      <c r="A50" s="21">
        <v>37.3213196614723</v>
      </c>
      <c r="B50" s="12">
        <f t="shared" si="0"/>
        <v>234.49676734151538</v>
      </c>
      <c r="C50" s="11">
        <f t="shared" si="5"/>
        <v>18051.92619820838</v>
      </c>
      <c r="D50" s="11">
        <f t="shared" si="1"/>
        <v>-11513.582204938295</v>
      </c>
      <c r="E50" s="11">
        <f t="shared" si="2"/>
        <v>38</v>
      </c>
      <c r="F50" s="11">
        <f t="shared" si="3"/>
        <v>0</v>
      </c>
      <c r="G50" s="11">
        <f t="shared" si="6"/>
        <v>458434614.6554339</v>
      </c>
      <c r="H50" s="12">
        <f t="shared" si="7"/>
        <v>1444</v>
      </c>
      <c r="I50" s="10">
        <f t="shared" si="8"/>
        <v>86.61277402123149</v>
      </c>
      <c r="J50" s="10">
        <f t="shared" si="9"/>
        <v>31.595671932336202</v>
      </c>
      <c r="K50" s="10">
        <f t="shared" si="10"/>
        <v>55.017102088895285</v>
      </c>
      <c r="L50" s="10">
        <f t="shared" si="4"/>
        <v>17.13101487659712</v>
      </c>
      <c r="N50" s="10">
        <f>riaa_curve!F50</f>
        <v>18.013472216790532</v>
      </c>
      <c r="O50" s="13">
        <f t="shared" si="11"/>
        <v>-0.8824573401934117</v>
      </c>
      <c r="P50">
        <f>L50-riaa_curve!G50</f>
        <v>-0.8807263039951998</v>
      </c>
    </row>
    <row r="51" spans="1:16" ht="12.75">
      <c r="A51" s="21">
        <v>40</v>
      </c>
      <c r="B51" s="12">
        <f t="shared" si="0"/>
        <v>251.32741228718345</v>
      </c>
      <c r="C51" s="11">
        <f t="shared" si="5"/>
        <v>17272.23187576777</v>
      </c>
      <c r="D51" s="11">
        <f t="shared" si="1"/>
        <v>-11714.452153845612</v>
      </c>
      <c r="E51" s="11">
        <f t="shared" si="2"/>
        <v>38</v>
      </c>
      <c r="F51" s="11">
        <f t="shared" si="3"/>
        <v>0</v>
      </c>
      <c r="G51" s="11">
        <f t="shared" si="6"/>
        <v>435558383.23502636</v>
      </c>
      <c r="H51" s="12">
        <f t="shared" si="7"/>
        <v>1444</v>
      </c>
      <c r="I51" s="10">
        <f t="shared" si="8"/>
        <v>86.39046377064409</v>
      </c>
      <c r="J51" s="10">
        <f t="shared" si="9"/>
        <v>31.595671932336202</v>
      </c>
      <c r="K51" s="10">
        <f t="shared" si="10"/>
        <v>54.79479183830789</v>
      </c>
      <c r="L51" s="10">
        <f t="shared" si="4"/>
        <v>16.908704626009722</v>
      </c>
      <c r="N51" s="10">
        <f>riaa_curve!F51</f>
        <v>17.791989231798507</v>
      </c>
      <c r="O51" s="13">
        <f t="shared" si="11"/>
        <v>-0.8832846057887842</v>
      </c>
      <c r="P51">
        <f>L51-riaa_curve!G51</f>
        <v>-0.8815539286928633</v>
      </c>
    </row>
    <row r="52" spans="1:16" ht="12.75">
      <c r="A52" s="21">
        <v>42.8709385014517</v>
      </c>
      <c r="B52" s="12">
        <f t="shared" si="0"/>
        <v>269.3660508973209</v>
      </c>
      <c r="C52" s="11">
        <f t="shared" si="5"/>
        <v>16468.77917977456</v>
      </c>
      <c r="D52" s="11">
        <f t="shared" si="1"/>
        <v>-11864.417114313266</v>
      </c>
      <c r="E52" s="11">
        <f t="shared" si="2"/>
        <v>38</v>
      </c>
      <c r="F52" s="11">
        <f t="shared" si="3"/>
        <v>0</v>
      </c>
      <c r="G52" s="11">
        <f t="shared" si="6"/>
        <v>411985081.1345855</v>
      </c>
      <c r="H52" s="12">
        <f t="shared" si="7"/>
        <v>1444</v>
      </c>
      <c r="I52" s="10">
        <f t="shared" si="8"/>
        <v>86.14881489581103</v>
      </c>
      <c r="J52" s="10">
        <f t="shared" si="9"/>
        <v>31.595671932336202</v>
      </c>
      <c r="K52" s="10">
        <f t="shared" si="10"/>
        <v>54.553142963474826</v>
      </c>
      <c r="L52" s="10">
        <f t="shared" si="4"/>
        <v>16.66705575117666</v>
      </c>
      <c r="N52" s="10">
        <f>riaa_curve!F52</f>
        <v>17.55116545303489</v>
      </c>
      <c r="O52" s="13">
        <f t="shared" si="11"/>
        <v>-0.8841097018582289</v>
      </c>
      <c r="P52">
        <f>L52-riaa_curve!G52</f>
        <v>-0.882379437262486</v>
      </c>
    </row>
    <row r="53" spans="1:16" ht="12.75">
      <c r="A53" s="21">
        <v>45.9479341998814</v>
      </c>
      <c r="B53" s="12">
        <f t="shared" si="0"/>
        <v>288.69938505994924</v>
      </c>
      <c r="C53" s="11">
        <f t="shared" si="5"/>
        <v>15648.482441159635</v>
      </c>
      <c r="D53" s="11">
        <f aca="true" t="shared" si="12" ref="D53:D84">(-B53*$K$6*$K$10^2)/(1+B53^2*$K$6^2*$K$10^2)</f>
        <v>-11960.04064007904</v>
      </c>
      <c r="E53" s="11">
        <f t="shared" si="2"/>
        <v>38</v>
      </c>
      <c r="F53" s="11">
        <f t="shared" si="3"/>
        <v>0</v>
      </c>
      <c r="G53" s="11">
        <f t="shared" si="6"/>
        <v>387917574.82362366</v>
      </c>
      <c r="H53" s="12">
        <f t="shared" si="7"/>
        <v>1444</v>
      </c>
      <c r="I53" s="10">
        <f t="shared" si="8"/>
        <v>85.88739456001234</v>
      </c>
      <c r="J53" s="10">
        <f t="shared" si="9"/>
        <v>31.595671932336202</v>
      </c>
      <c r="K53" s="10">
        <f t="shared" si="10"/>
        <v>54.29172262767614</v>
      </c>
      <c r="L53" s="10">
        <f t="shared" si="4"/>
        <v>16.405635415377972</v>
      </c>
      <c r="N53" s="10">
        <f>riaa_curve!F53</f>
        <v>17.290553497994132</v>
      </c>
      <c r="O53" s="13">
        <f t="shared" si="11"/>
        <v>-0.88491808261616</v>
      </c>
      <c r="P53">
        <f>L53-riaa_curve!G53</f>
        <v>-0.8831882918586409</v>
      </c>
    </row>
    <row r="54" spans="1:16" ht="12.75">
      <c r="A54" s="21">
        <v>49.2457765337966</v>
      </c>
      <c r="B54" s="12">
        <f aca="true" t="shared" si="13" ref="B54:B85">(2*PI()*A54)</f>
        <v>309.42033955780005</v>
      </c>
      <c r="C54" s="11">
        <f t="shared" si="5"/>
        <v>14818.875457630022</v>
      </c>
      <c r="D54" s="11">
        <f t="shared" si="12"/>
        <v>-11999.076468550213</v>
      </c>
      <c r="E54" s="11">
        <f aca="true" t="shared" si="14" ref="E54:E85">$K$9</f>
        <v>38</v>
      </c>
      <c r="F54" s="11">
        <f aca="true" t="shared" si="15" ref="F54:F85">0</f>
        <v>0</v>
      </c>
      <c r="G54" s="11">
        <f aca="true" t="shared" si="16" ref="G54:G85">C54*C54+D54*D54</f>
        <v>363576905.92686486</v>
      </c>
      <c r="H54" s="12">
        <f aca="true" t="shared" si="17" ref="H54:H85">E54*E54+F54*F54</f>
        <v>1444</v>
      </c>
      <c r="I54" s="10">
        <f aca="true" t="shared" si="18" ref="I54:I85">10*LOG10(G54)</f>
        <v>85.60596289437012</v>
      </c>
      <c r="J54" s="10">
        <f aca="true" t="shared" si="19" ref="J54:J85">10*LOG10(H54)</f>
        <v>31.595671932336202</v>
      </c>
      <c r="K54" s="10">
        <f aca="true" t="shared" si="20" ref="K54:K85">I54-J54</f>
        <v>54.01029096203392</v>
      </c>
      <c r="L54" s="10">
        <f aca="true" t="shared" si="21" ref="L54:L85">K54-$K$18</f>
        <v>16.124203749735756</v>
      </c>
      <c r="N54" s="10">
        <f>riaa_curve!F54</f>
        <v>17.009897341105432</v>
      </c>
      <c r="O54" s="13">
        <f t="shared" si="11"/>
        <v>-0.8856935913696766</v>
      </c>
      <c r="P54">
        <f>L54-riaa_curve!G54</f>
        <v>-0.8839643449092804</v>
      </c>
    </row>
    <row r="55" spans="1:16" ht="12.75">
      <c r="A55" s="21">
        <v>52.7803164309157</v>
      </c>
      <c r="B55" s="12">
        <f t="shared" si="13"/>
        <v>331.6285087070188</v>
      </c>
      <c r="C55" s="11">
        <f t="shared" si="5"/>
        <v>13987.84270893165</v>
      </c>
      <c r="D55" s="11">
        <f t="shared" si="12"/>
        <v>-11980.595203504803</v>
      </c>
      <c r="E55" s="11">
        <f t="shared" si="14"/>
        <v>38</v>
      </c>
      <c r="F55" s="11">
        <f t="shared" si="15"/>
        <v>0</v>
      </c>
      <c r="G55" s="11">
        <f t="shared" si="16"/>
        <v>339194405.08005464</v>
      </c>
      <c r="H55" s="12">
        <f t="shared" si="17"/>
        <v>1444</v>
      </c>
      <c r="I55" s="10">
        <f t="shared" si="18"/>
        <v>85.30448680073772</v>
      </c>
      <c r="J55" s="10">
        <f t="shared" si="19"/>
        <v>31.595671932336202</v>
      </c>
      <c r="K55" s="10">
        <f t="shared" si="20"/>
        <v>53.70881486840152</v>
      </c>
      <c r="L55" s="10">
        <f t="shared" si="21"/>
        <v>15.822727656103353</v>
      </c>
      <c r="N55" s="10">
        <f>riaa_curve!F55</f>
        <v>16.7091463715081</v>
      </c>
      <c r="O55" s="13">
        <f t="shared" si="11"/>
        <v>-0.8864187154047478</v>
      </c>
      <c r="P55">
        <f>L55-riaa_curve!G55</f>
        <v>-0.8846900941774756</v>
      </c>
    </row>
    <row r="56" spans="1:16" ht="12.75">
      <c r="A56" s="21">
        <v>56.5685424949237</v>
      </c>
      <c r="B56" s="12">
        <f t="shared" si="13"/>
        <v>355.4306350526686</v>
      </c>
      <c r="C56" s="11">
        <f t="shared" si="5"/>
        <v>13163.322898548742</v>
      </c>
      <c r="D56" s="11">
        <f t="shared" si="12"/>
        <v>-11905.037761887294</v>
      </c>
      <c r="E56" s="11">
        <f t="shared" si="14"/>
        <v>38</v>
      </c>
      <c r="F56" s="11">
        <f t="shared" si="15"/>
        <v>0</v>
      </c>
      <c r="G56" s="11">
        <f t="shared" si="16"/>
        <v>315002993.84342</v>
      </c>
      <c r="H56" s="12">
        <f t="shared" si="17"/>
        <v>1444</v>
      </c>
      <c r="I56" s="10">
        <f t="shared" si="18"/>
        <v>84.98314681419754</v>
      </c>
      <c r="J56" s="10">
        <f t="shared" si="19"/>
        <v>31.595671932336202</v>
      </c>
      <c r="K56" s="10">
        <f t="shared" si="20"/>
        <v>53.38747488186134</v>
      </c>
      <c r="L56" s="10">
        <f t="shared" si="21"/>
        <v>15.501387669563172</v>
      </c>
      <c r="N56" s="10">
        <f>riaa_curve!F56</f>
        <v>16.388462533380235</v>
      </c>
      <c r="O56" s="13">
        <f t="shared" si="11"/>
        <v>-0.8870748638170625</v>
      </c>
      <c r="P56">
        <f>L56-riaa_curve!G56</f>
        <v>-0.8853469607939459</v>
      </c>
    </row>
    <row r="57" spans="1:16" ht="12.75">
      <c r="A57" s="21">
        <v>60.6286626604159</v>
      </c>
      <c r="B57" s="12">
        <f t="shared" si="13"/>
        <v>380.94112242187276</v>
      </c>
      <c r="C57" s="11">
        <f t="shared" si="5"/>
        <v>12353.0081608884</v>
      </c>
      <c r="D57" s="11">
        <f t="shared" si="12"/>
        <v>-11774.189943154908</v>
      </c>
      <c r="E57" s="11">
        <f t="shared" si="14"/>
        <v>38</v>
      </c>
      <c r="F57" s="11">
        <f t="shared" si="15"/>
        <v>0</v>
      </c>
      <c r="G57" s="11">
        <f t="shared" si="16"/>
        <v>291228359.44046557</v>
      </c>
      <c r="H57" s="12">
        <f t="shared" si="17"/>
        <v>1444</v>
      </c>
      <c r="I57" s="10">
        <f t="shared" si="18"/>
        <v>84.64233663734439</v>
      </c>
      <c r="J57" s="10">
        <f t="shared" si="19"/>
        <v>31.595671932336202</v>
      </c>
      <c r="K57" s="10">
        <f t="shared" si="20"/>
        <v>53.04666470500818</v>
      </c>
      <c r="L57" s="10">
        <f t="shared" si="21"/>
        <v>15.160577492710019</v>
      </c>
      <c r="N57" s="10">
        <f>riaa_curve!F57</f>
        <v>16.048220127180652</v>
      </c>
      <c r="O57" s="13">
        <f t="shared" si="11"/>
        <v>-0.8876426344706339</v>
      </c>
      <c r="P57">
        <f>L57-riaa_curve!G57</f>
        <v>-0.8859155564473014</v>
      </c>
    </row>
    <row r="58" spans="1:16" ht="12.75">
      <c r="A58" s="21">
        <v>64.9801917084988</v>
      </c>
      <c r="B58" s="12">
        <f t="shared" si="13"/>
        <v>408.2825858005524</v>
      </c>
      <c r="C58" s="11">
        <f t="shared" si="5"/>
        <v>11564.062859055197</v>
      </c>
      <c r="D58" s="11">
        <f t="shared" si="12"/>
        <v>-11591.08081571773</v>
      </c>
      <c r="E58" s="11">
        <f t="shared" si="14"/>
        <v>38</v>
      </c>
      <c r="F58" s="11">
        <f t="shared" si="15"/>
        <v>0</v>
      </c>
      <c r="G58" s="11">
        <f t="shared" si="16"/>
        <v>268080704.28467947</v>
      </c>
      <c r="H58" s="12">
        <f t="shared" si="17"/>
        <v>1444</v>
      </c>
      <c r="I58" s="10">
        <f t="shared" si="18"/>
        <v>84.28265555779723</v>
      </c>
      <c r="J58" s="10">
        <f t="shared" si="19"/>
        <v>31.595671932336202</v>
      </c>
      <c r="K58" s="10">
        <f t="shared" si="20"/>
        <v>52.686983625461025</v>
      </c>
      <c r="L58" s="10">
        <f t="shared" si="21"/>
        <v>14.80089641316286</v>
      </c>
      <c r="N58" s="10">
        <f>riaa_curve!F58</f>
        <v>15.688998448264517</v>
      </c>
      <c r="O58" s="13">
        <f t="shared" si="11"/>
        <v>-0.8881020351016566</v>
      </c>
      <c r="P58">
        <f>L58-riaa_curve!G58</f>
        <v>-0.8863759047540221</v>
      </c>
    </row>
    <row r="59" spans="1:16" ht="12.75">
      <c r="A59" s="21">
        <v>69.6440450636898</v>
      </c>
      <c r="B59" s="12">
        <f t="shared" si="13"/>
        <v>437.5864406767287</v>
      </c>
      <c r="C59" s="11">
        <f t="shared" si="5"/>
        <v>10802.883269492166</v>
      </c>
      <c r="D59" s="11">
        <f t="shared" si="12"/>
        <v>-11359.815499937768</v>
      </c>
      <c r="E59" s="11">
        <f t="shared" si="14"/>
        <v>38</v>
      </c>
      <c r="F59" s="11">
        <f t="shared" si="15"/>
        <v>0</v>
      </c>
      <c r="G59" s="11">
        <f t="shared" si="16"/>
        <v>245747695.1269001</v>
      </c>
      <c r="H59" s="12">
        <f t="shared" si="17"/>
        <v>1444</v>
      </c>
      <c r="I59" s="10">
        <f t="shared" si="18"/>
        <v>83.90489453265667</v>
      </c>
      <c r="J59" s="10">
        <f t="shared" si="19"/>
        <v>31.595671932336202</v>
      </c>
      <c r="K59" s="10">
        <f t="shared" si="20"/>
        <v>52.30922260032047</v>
      </c>
      <c r="L59" s="10">
        <f t="shared" si="21"/>
        <v>14.423135388022303</v>
      </c>
      <c r="N59" s="10">
        <f>riaa_curve!F59</f>
        <v>15.311568014813975</v>
      </c>
      <c r="O59" s="13">
        <f t="shared" si="11"/>
        <v>-0.8884326267916727</v>
      </c>
      <c r="P59">
        <f>L59-riaa_curve!G59</f>
        <v>-0.8867075850373034</v>
      </c>
    </row>
    <row r="60" spans="1:16" ht="12.75">
      <c r="A60" s="21">
        <v>74.6426393229445</v>
      </c>
      <c r="B60" s="12">
        <f t="shared" si="13"/>
        <v>468.99353468303013</v>
      </c>
      <c r="C60" s="11">
        <f t="shared" si="5"/>
        <v>10074.914134657442</v>
      </c>
      <c r="D60" s="11">
        <f t="shared" si="12"/>
        <v>-11085.359078087144</v>
      </c>
      <c r="E60" s="11">
        <f t="shared" si="14"/>
        <v>38</v>
      </c>
      <c r="F60" s="11">
        <f t="shared" si="15"/>
        <v>0</v>
      </c>
      <c r="G60" s="11">
        <f t="shared" si="16"/>
        <v>224389080.71084934</v>
      </c>
      <c r="H60" s="12">
        <f t="shared" si="17"/>
        <v>1444</v>
      </c>
      <c r="I60" s="10">
        <f t="shared" si="18"/>
        <v>83.51001719329197</v>
      </c>
      <c r="J60" s="10">
        <f t="shared" si="19"/>
        <v>31.595671932336202</v>
      </c>
      <c r="K60" s="10">
        <f t="shared" si="20"/>
        <v>51.91434526095577</v>
      </c>
      <c r="L60" s="10">
        <f t="shared" si="21"/>
        <v>14.028258048657605</v>
      </c>
      <c r="N60" s="10">
        <f>riaa_curve!F60</f>
        <v>14.916871613568809</v>
      </c>
      <c r="O60" s="13">
        <f t="shared" si="11"/>
        <v>-0.8886135649112035</v>
      </c>
      <c r="P60">
        <f>L60-riaa_curve!G60</f>
        <v>-0.8868897736217853</v>
      </c>
    </row>
    <row r="61" spans="1:16" ht="12.75">
      <c r="A61" s="21">
        <v>79.9999999999999</v>
      </c>
      <c r="B61" s="12">
        <f t="shared" si="13"/>
        <v>502.6548245743663</v>
      </c>
      <c r="C61" s="11">
        <f t="shared" si="5"/>
        <v>9384.531092263172</v>
      </c>
      <c r="D61" s="11">
        <f t="shared" si="12"/>
        <v>-10773.291902911908</v>
      </c>
      <c r="E61" s="11">
        <f t="shared" si="14"/>
        <v>38</v>
      </c>
      <c r="F61" s="11">
        <f t="shared" si="15"/>
        <v>0</v>
      </c>
      <c r="G61" s="11">
        <f t="shared" si="16"/>
        <v>204133242.24700147</v>
      </c>
      <c r="H61" s="12">
        <f t="shared" si="17"/>
        <v>1444</v>
      </c>
      <c r="I61" s="10">
        <f t="shared" si="18"/>
        <v>83.09913733519983</v>
      </c>
      <c r="J61" s="10">
        <f t="shared" si="19"/>
        <v>31.595671932336202</v>
      </c>
      <c r="K61" s="10">
        <f t="shared" si="20"/>
        <v>51.503465402863625</v>
      </c>
      <c r="L61" s="10">
        <f t="shared" si="21"/>
        <v>13.61737819056546</v>
      </c>
      <c r="N61" s="10">
        <f>riaa_curve!F61</f>
        <v>14.506001712364839</v>
      </c>
      <c r="O61" s="13">
        <f t="shared" si="11"/>
        <v>-0.8886235217993779</v>
      </c>
      <c r="P61">
        <f>L61-riaa_curve!G61</f>
        <v>-0.8869011669165516</v>
      </c>
    </row>
    <row r="62" spans="1:16" ht="12.75">
      <c r="A62" s="21">
        <v>85.7418770029033</v>
      </c>
      <c r="B62" s="12">
        <f t="shared" si="13"/>
        <v>538.7321017946413</v>
      </c>
      <c r="C62" s="11">
        <f t="shared" si="5"/>
        <v>8734.990614010327</v>
      </c>
      <c r="D62" s="11">
        <f t="shared" si="12"/>
        <v>-10429.557209594974</v>
      </c>
      <c r="E62" s="11">
        <f t="shared" si="14"/>
        <v>38</v>
      </c>
      <c r="F62" s="11">
        <f t="shared" si="15"/>
        <v>0</v>
      </c>
      <c r="G62" s="11">
        <f t="shared" si="16"/>
        <v>185075724.615063</v>
      </c>
      <c r="H62" s="12">
        <f t="shared" si="17"/>
        <v>1444</v>
      </c>
      <c r="I62" s="10">
        <f t="shared" si="18"/>
        <v>82.67349458422778</v>
      </c>
      <c r="J62" s="10">
        <f t="shared" si="19"/>
        <v>31.595671932336202</v>
      </c>
      <c r="K62" s="10">
        <f t="shared" si="20"/>
        <v>51.07782265189158</v>
      </c>
      <c r="L62" s="10">
        <f t="shared" si="21"/>
        <v>13.191735439593415</v>
      </c>
      <c r="N62" s="10">
        <f>riaa_curve!F62</f>
        <v>14.080175924781138</v>
      </c>
      <c r="O62" s="13">
        <f t="shared" si="11"/>
        <v>-0.8884404851877221</v>
      </c>
      <c r="P62">
        <f>L62-riaa_curve!G62</f>
        <v>-0.8867197803021956</v>
      </c>
    </row>
    <row r="63" spans="1:16" ht="12.75">
      <c r="A63" s="21">
        <v>91.8958683997627</v>
      </c>
      <c r="B63" s="12">
        <f t="shared" si="13"/>
        <v>577.3987701198979</v>
      </c>
      <c r="C63" s="11">
        <f t="shared" si="5"/>
        <v>8128.442482735695</v>
      </c>
      <c r="D63" s="11">
        <f t="shared" si="12"/>
        <v>-10060.219940355322</v>
      </c>
      <c r="E63" s="11">
        <f t="shared" si="14"/>
        <v>38</v>
      </c>
      <c r="F63" s="11">
        <f t="shared" si="15"/>
        <v>0</v>
      </c>
      <c r="G63" s="11">
        <f t="shared" si="16"/>
        <v>167279602.4434653</v>
      </c>
      <c r="H63" s="12">
        <f t="shared" si="17"/>
        <v>1444</v>
      </c>
      <c r="I63" s="10">
        <f t="shared" si="18"/>
        <v>82.23442987667013</v>
      </c>
      <c r="J63" s="10">
        <f t="shared" si="19"/>
        <v>31.595671932336202</v>
      </c>
      <c r="K63" s="10">
        <f t="shared" si="20"/>
        <v>50.63875794433393</v>
      </c>
      <c r="L63" s="10">
        <f t="shared" si="21"/>
        <v>12.752670732035767</v>
      </c>
      <c r="N63" s="10">
        <f>riaa_curve!F63</f>
        <v>13.640712167126342</v>
      </c>
      <c r="O63" s="13">
        <f t="shared" si="11"/>
        <v>-0.8880414350905745</v>
      </c>
      <c r="P63">
        <f>L63-riaa_curve!G63</f>
        <v>-0.8863226255534613</v>
      </c>
    </row>
    <row r="64" spans="1:16" ht="12.75">
      <c r="A64" s="21">
        <v>98.4915530675932</v>
      </c>
      <c r="B64" s="12">
        <f t="shared" si="13"/>
        <v>618.8406791156001</v>
      </c>
      <c r="C64" s="11">
        <f t="shared" si="5"/>
        <v>7565.994856794988</v>
      </c>
      <c r="D64" s="11">
        <f t="shared" si="12"/>
        <v>-9671.251776544583</v>
      </c>
      <c r="E64" s="11">
        <f t="shared" si="14"/>
        <v>38</v>
      </c>
      <c r="F64" s="11">
        <f t="shared" si="15"/>
        <v>0</v>
      </c>
      <c r="G64" s="11">
        <f t="shared" si="16"/>
        <v>150777389.09836495</v>
      </c>
      <c r="H64" s="12">
        <f t="shared" si="17"/>
        <v>1444</v>
      </c>
      <c r="I64" s="10">
        <f t="shared" si="18"/>
        <v>81.78336218681815</v>
      </c>
      <c r="J64" s="10">
        <f t="shared" si="19"/>
        <v>31.595671932336202</v>
      </c>
      <c r="K64" s="10">
        <f t="shared" si="20"/>
        <v>50.18769025448195</v>
      </c>
      <c r="L64" s="10">
        <f t="shared" si="21"/>
        <v>12.301603042183785</v>
      </c>
      <c r="N64" s="10">
        <f>riaa_curve!F64</f>
        <v>13.189004950578127</v>
      </c>
      <c r="O64" s="13">
        <f t="shared" si="11"/>
        <v>-0.8874019083943416</v>
      </c>
      <c r="P64">
        <f>L64-riaa_curve!G64</f>
        <v>-0.8856852760398102</v>
      </c>
    </row>
    <row r="65" spans="1:16" ht="12.75">
      <c r="A65" s="21">
        <v>105.560632861831</v>
      </c>
      <c r="B65" s="12">
        <f t="shared" si="13"/>
        <v>663.2570174140351</v>
      </c>
      <c r="C65" s="11">
        <f t="shared" si="5"/>
        <v>7047.819025221074</v>
      </c>
      <c r="D65" s="11">
        <f t="shared" si="12"/>
        <v>-9268.352452713383</v>
      </c>
      <c r="E65" s="11">
        <f t="shared" si="14"/>
        <v>38</v>
      </c>
      <c r="F65" s="11">
        <f t="shared" si="15"/>
        <v>0</v>
      </c>
      <c r="G65" s="11">
        <f t="shared" si="16"/>
        <v>135574110.1999863</v>
      </c>
      <c r="H65" s="12">
        <f t="shared" si="17"/>
        <v>1444</v>
      </c>
      <c r="I65" s="10">
        <f t="shared" si="18"/>
        <v>81.32176762755259</v>
      </c>
      <c r="J65" s="10">
        <f t="shared" si="19"/>
        <v>31.595671932336202</v>
      </c>
      <c r="K65" s="10">
        <f t="shared" si="20"/>
        <v>49.72609569521639</v>
      </c>
      <c r="L65" s="10">
        <f t="shared" si="21"/>
        <v>11.840008482918222</v>
      </c>
      <c r="N65" s="10">
        <f>riaa_curve!F65</f>
        <v>12.726503947022433</v>
      </c>
      <c r="O65" s="13">
        <f t="shared" si="11"/>
        <v>-0.8864954641042111</v>
      </c>
      <c r="P65">
        <f>L65-riaa_curve!G65</f>
        <v>-0.8847813326743861</v>
      </c>
    </row>
    <row r="66" spans="1:16" ht="12.75">
      <c r="A66" s="21">
        <v>113.137084989847</v>
      </c>
      <c r="B66" s="12">
        <f t="shared" si="13"/>
        <v>710.8612701053347</v>
      </c>
      <c r="C66" s="11">
        <f t="shared" si="5"/>
        <v>6573.280027518792</v>
      </c>
      <c r="D66" s="11">
        <f t="shared" si="12"/>
        <v>-8856.812388620632</v>
      </c>
      <c r="E66" s="11">
        <f t="shared" si="14"/>
        <v>38</v>
      </c>
      <c r="F66" s="11">
        <f t="shared" si="15"/>
        <v>0</v>
      </c>
      <c r="G66" s="11">
        <f t="shared" si="16"/>
        <v>121651136.00740136</v>
      </c>
      <c r="H66" s="12">
        <f t="shared" si="17"/>
        <v>1444</v>
      </c>
      <c r="I66" s="10">
        <f t="shared" si="18"/>
        <v>80.85116168831507</v>
      </c>
      <c r="J66" s="10">
        <f t="shared" si="19"/>
        <v>31.595671932336202</v>
      </c>
      <c r="K66" s="10">
        <f t="shared" si="20"/>
        <v>49.25548975597887</v>
      </c>
      <c r="L66" s="10">
        <f t="shared" si="21"/>
        <v>11.369402543680707</v>
      </c>
      <c r="N66" s="10">
        <f>riaa_curve!F66</f>
        <v>12.254695606837878</v>
      </c>
      <c r="O66" s="13">
        <f t="shared" si="11"/>
        <v>-0.8852930631571709</v>
      </c>
      <c r="P66">
        <f>L66-riaa_curve!G66</f>
        <v>-0.8835818045336605</v>
      </c>
    </row>
    <row r="67" spans="1:16" ht="12.75">
      <c r="A67" s="21">
        <v>121.257325320832</v>
      </c>
      <c r="B67" s="12">
        <f t="shared" si="13"/>
        <v>761.8822448437468</v>
      </c>
      <c r="C67" s="11">
        <f t="shared" si="5"/>
        <v>6141.080056199487</v>
      </c>
      <c r="D67" s="11">
        <f t="shared" si="12"/>
        <v>-8441.417214676803</v>
      </c>
      <c r="E67" s="11">
        <f t="shared" si="14"/>
        <v>38</v>
      </c>
      <c r="F67" s="11">
        <f t="shared" si="15"/>
        <v>0</v>
      </c>
      <c r="G67" s="11">
        <f t="shared" si="16"/>
        <v>108970388.84889299</v>
      </c>
      <c r="H67" s="12">
        <f t="shared" si="17"/>
        <v>1444</v>
      </c>
      <c r="I67" s="10">
        <f t="shared" si="18"/>
        <v>80.3730850063213</v>
      </c>
      <c r="J67" s="10">
        <f t="shared" si="19"/>
        <v>31.595671932336202</v>
      </c>
      <c r="K67" s="10">
        <f t="shared" si="20"/>
        <v>48.7774130739851</v>
      </c>
      <c r="L67" s="10">
        <f t="shared" si="21"/>
        <v>10.891325861686937</v>
      </c>
      <c r="N67" s="10">
        <f>riaa_curve!F67</f>
        <v>11.77508823701817</v>
      </c>
      <c r="O67" s="13">
        <f t="shared" si="11"/>
        <v>-0.8837623753312336</v>
      </c>
      <c r="P67">
        <f>L67-riaa_curve!G67</f>
        <v>-0.8820544166932685</v>
      </c>
    </row>
    <row r="68" spans="1:16" ht="12.75">
      <c r="A68" s="21">
        <v>129.960383416998</v>
      </c>
      <c r="B68" s="12">
        <f t="shared" si="13"/>
        <v>816.5651716011075</v>
      </c>
      <c r="C68" s="11">
        <f t="shared" si="5"/>
        <v>5749.403464071387</v>
      </c>
      <c r="D68" s="11">
        <f t="shared" si="12"/>
        <v>-8026.391308874644</v>
      </c>
      <c r="E68" s="11">
        <f t="shared" si="14"/>
        <v>38</v>
      </c>
      <c r="F68" s="11">
        <f t="shared" si="15"/>
        <v>0</v>
      </c>
      <c r="G68" s="11">
        <f t="shared" si="16"/>
        <v>97478597.63585448</v>
      </c>
      <c r="H68" s="12">
        <f t="shared" si="17"/>
        <v>1444</v>
      </c>
      <c r="I68" s="10">
        <f t="shared" si="18"/>
        <v>79.88909272632188</v>
      </c>
      <c r="J68" s="10">
        <f t="shared" si="19"/>
        <v>31.595671932336202</v>
      </c>
      <c r="K68" s="10">
        <f t="shared" si="20"/>
        <v>48.293420793985675</v>
      </c>
      <c r="L68" s="10">
        <f t="shared" si="21"/>
        <v>10.40733358168751</v>
      </c>
      <c r="N68" s="10">
        <f>riaa_curve!F68</f>
        <v>11.289200604438024</v>
      </c>
      <c r="O68" s="13">
        <f t="shared" si="11"/>
        <v>-0.8818670227505141</v>
      </c>
      <c r="P68">
        <f>L68-riaa_curve!G68</f>
        <v>-0.880162854797419</v>
      </c>
    </row>
    <row r="69" spans="1:16" ht="12.75">
      <c r="A69" s="21">
        <v>139.28809012738</v>
      </c>
      <c r="B69" s="12">
        <f t="shared" si="13"/>
        <v>875.17288135346</v>
      </c>
      <c r="C69" s="11">
        <f t="shared" si="5"/>
        <v>5396.054717483783</v>
      </c>
      <c r="D69" s="11">
        <f t="shared" si="12"/>
        <v>-7615.375164553301</v>
      </c>
      <c r="E69" s="11">
        <f t="shared" si="14"/>
        <v>38</v>
      </c>
      <c r="F69" s="11">
        <f t="shared" si="15"/>
        <v>0</v>
      </c>
      <c r="G69" s="11">
        <f t="shared" si="16"/>
        <v>87111345.4109742</v>
      </c>
      <c r="H69" s="12">
        <f t="shared" si="17"/>
        <v>1444</v>
      </c>
      <c r="I69" s="10">
        <f t="shared" si="18"/>
        <v>79.4007472135099</v>
      </c>
      <c r="J69" s="10">
        <f t="shared" si="19"/>
        <v>31.595671932336202</v>
      </c>
      <c r="K69" s="10">
        <f t="shared" si="20"/>
        <v>47.8050752811737</v>
      </c>
      <c r="L69" s="10">
        <f t="shared" si="21"/>
        <v>9.918988068875535</v>
      </c>
      <c r="N69" s="10">
        <f>riaa_curve!F69</f>
        <v>10.798553834394799</v>
      </c>
      <c r="O69" s="13">
        <f t="shared" si="11"/>
        <v>-0.8795657655192635</v>
      </c>
      <c r="P69">
        <f>L69-riaa_curve!G69</f>
        <v>-0.8778659519155632</v>
      </c>
    </row>
    <row r="70" spans="1:16" ht="12.75">
      <c r="A70" s="21">
        <v>149.285278645889</v>
      </c>
      <c r="B70" s="12">
        <f t="shared" si="13"/>
        <v>937.9870693660603</v>
      </c>
      <c r="C70" s="11">
        <f t="shared" si="5"/>
        <v>5078.58329999713</v>
      </c>
      <c r="D70" s="11">
        <f t="shared" si="12"/>
        <v>-7211.430210915588</v>
      </c>
      <c r="E70" s="11">
        <f t="shared" si="14"/>
        <v>38</v>
      </c>
      <c r="F70" s="11">
        <f t="shared" si="15"/>
        <v>0</v>
      </c>
      <c r="G70" s="11">
        <f t="shared" si="16"/>
        <v>77796734.02191578</v>
      </c>
      <c r="H70" s="12">
        <f t="shared" si="17"/>
        <v>1444</v>
      </c>
      <c r="I70" s="10">
        <f t="shared" si="18"/>
        <v>78.90961365292614</v>
      </c>
      <c r="J70" s="10">
        <f t="shared" si="19"/>
        <v>31.595671932336202</v>
      </c>
      <c r="K70" s="10">
        <f t="shared" si="20"/>
        <v>47.31394172058994</v>
      </c>
      <c r="L70" s="10">
        <f t="shared" si="21"/>
        <v>9.427854508291773</v>
      </c>
      <c r="N70" s="10">
        <f>riaa_curve!F70</f>
        <v>10.304666139004564</v>
      </c>
      <c r="O70" s="13">
        <f t="shared" si="11"/>
        <v>-0.8768116307127904</v>
      </c>
      <c r="P70">
        <f>L70-riaa_curve!G70</f>
        <v>-0.8751168189376877</v>
      </c>
    </row>
    <row r="71" spans="1:16" ht="12.75">
      <c r="A71" s="21">
        <v>160</v>
      </c>
      <c r="B71" s="12">
        <f t="shared" si="13"/>
        <v>1005.3096491487338</v>
      </c>
      <c r="C71" s="11">
        <f t="shared" si="5"/>
        <v>4794.392034575605</v>
      </c>
      <c r="D71" s="11">
        <f t="shared" si="12"/>
        <v>-6817.0644204999435</v>
      </c>
      <c r="E71" s="11">
        <f t="shared" si="14"/>
        <v>38</v>
      </c>
      <c r="F71" s="11">
        <f t="shared" si="15"/>
        <v>0</v>
      </c>
      <c r="G71" s="11">
        <f t="shared" si="16"/>
        <v>69458562.29444824</v>
      </c>
      <c r="H71" s="12">
        <f t="shared" si="17"/>
        <v>1444</v>
      </c>
      <c r="I71" s="10">
        <f t="shared" si="18"/>
        <v>78.41725789714022</v>
      </c>
      <c r="J71" s="10">
        <f t="shared" si="19"/>
        <v>31.595671932336202</v>
      </c>
      <c r="K71" s="10">
        <f t="shared" si="20"/>
        <v>46.821585964804015</v>
      </c>
      <c r="L71" s="10">
        <f t="shared" si="21"/>
        <v>8.93549875250585</v>
      </c>
      <c r="N71" s="10">
        <f>riaa_curve!F71</f>
        <v>9.809049734228957</v>
      </c>
      <c r="O71" s="13">
        <f t="shared" si="11"/>
        <v>-0.8735509817231062</v>
      </c>
      <c r="P71">
        <f>L71-riaa_curve!G71</f>
        <v>-0.8718619155331773</v>
      </c>
    </row>
    <row r="72" spans="1:16" ht="12.75">
      <c r="A72" s="21">
        <v>171.483754005807</v>
      </c>
      <c r="B72" s="12">
        <f t="shared" si="13"/>
        <v>1077.464203589285</v>
      </c>
      <c r="C72" s="11">
        <f t="shared" si="5"/>
        <v>4540.827351167002</v>
      </c>
      <c r="D72" s="11">
        <f t="shared" si="12"/>
        <v>-6434.272410314435</v>
      </c>
      <c r="E72" s="11">
        <f t="shared" si="14"/>
        <v>38</v>
      </c>
      <c r="F72" s="11">
        <f t="shared" si="15"/>
        <v>0</v>
      </c>
      <c r="G72" s="11">
        <f t="shared" si="16"/>
        <v>62018974.48323986</v>
      </c>
      <c r="H72" s="12">
        <f t="shared" si="17"/>
        <v>1444</v>
      </c>
      <c r="I72" s="10">
        <f t="shared" si="18"/>
        <v>77.92524580670216</v>
      </c>
      <c r="J72" s="10">
        <f t="shared" si="19"/>
        <v>31.595671932336202</v>
      </c>
      <c r="K72" s="10">
        <f t="shared" si="20"/>
        <v>46.32957387436596</v>
      </c>
      <c r="L72" s="10">
        <f t="shared" si="21"/>
        <v>8.443486662067798</v>
      </c>
      <c r="N72" s="10">
        <f>riaa_curve!F72</f>
        <v>9.313209183066599</v>
      </c>
      <c r="O72" s="13">
        <f t="shared" si="11"/>
        <v>-0.8697225209988009</v>
      </c>
      <c r="P72">
        <f>L72-riaa_curve!G72</f>
        <v>-0.8680400547437266</v>
      </c>
    </row>
    <row r="73" spans="1:16" ht="12.75">
      <c r="A73" s="21">
        <v>183.791736799525</v>
      </c>
      <c r="B73" s="12">
        <f t="shared" si="13"/>
        <v>1154.7975402397933</v>
      </c>
      <c r="C73" s="11">
        <f t="shared" si="5"/>
        <v>4315.251595859874</v>
      </c>
      <c r="D73" s="11">
        <f t="shared" si="12"/>
        <v>-6064.5845271508515</v>
      </c>
      <c r="E73" s="11">
        <f t="shared" si="14"/>
        <v>38</v>
      </c>
      <c r="F73" s="11">
        <f t="shared" si="15"/>
        <v>0</v>
      </c>
      <c r="G73" s="11">
        <f t="shared" si="16"/>
        <v>55400581.82252871</v>
      </c>
      <c r="H73" s="12">
        <f t="shared" si="17"/>
        <v>1444</v>
      </c>
      <c r="I73" s="10">
        <f t="shared" si="18"/>
        <v>77.43514325757073</v>
      </c>
      <c r="J73" s="10">
        <f t="shared" si="19"/>
        <v>31.595671932336202</v>
      </c>
      <c r="K73" s="10">
        <f t="shared" si="20"/>
        <v>45.83947132523453</v>
      </c>
      <c r="L73" s="10">
        <f t="shared" si="21"/>
        <v>7.953384112936362</v>
      </c>
      <c r="N73" s="10">
        <f>riaa_curve!F73</f>
        <v>8.818640328491114</v>
      </c>
      <c r="O73" s="13">
        <f t="shared" si="11"/>
        <v>-0.8652562155547514</v>
      </c>
      <c r="P73">
        <f>L73-riaa_curve!G73</f>
        <v>-0.8635813306216118</v>
      </c>
    </row>
    <row r="74" spans="1:16" ht="12.75">
      <c r="A74" s="21">
        <v>196.983106135186</v>
      </c>
      <c r="B74" s="12">
        <f t="shared" si="13"/>
        <v>1237.6813582311977</v>
      </c>
      <c r="C74" s="11">
        <f t="shared" si="5"/>
        <v>4115.098561906799</v>
      </c>
      <c r="D74" s="11">
        <f t="shared" si="12"/>
        <v>-5709.1203904049935</v>
      </c>
      <c r="E74" s="11">
        <f t="shared" si="14"/>
        <v>38</v>
      </c>
      <c r="F74" s="11">
        <f t="shared" si="15"/>
        <v>0</v>
      </c>
      <c r="G74" s="11">
        <f t="shared" si="16"/>
        <v>49528091.80634547</v>
      </c>
      <c r="H74" s="12">
        <f t="shared" si="17"/>
        <v>1444</v>
      </c>
      <c r="I74" s="10">
        <f t="shared" si="18"/>
        <v>76.94851596023268</v>
      </c>
      <c r="J74" s="10">
        <f t="shared" si="19"/>
        <v>31.595671932336202</v>
      </c>
      <c r="K74" s="10">
        <f t="shared" si="20"/>
        <v>45.35284402789648</v>
      </c>
      <c r="L74" s="10">
        <f t="shared" si="21"/>
        <v>7.466756815598316</v>
      </c>
      <c r="N74" s="10">
        <f>riaa_curve!F74</f>
        <v>8.32682894673777</v>
      </c>
      <c r="O74" s="13">
        <f t="shared" si="11"/>
        <v>-0.8600721311394537</v>
      </c>
      <c r="P74">
        <f>L74-riaa_curve!G74</f>
        <v>-0.8584059548420164</v>
      </c>
    </row>
    <row r="75" spans="1:16" ht="12.75">
      <c r="A75" s="21">
        <v>211.121265723663</v>
      </c>
      <c r="B75" s="12">
        <f t="shared" si="13"/>
        <v>1326.5140348280765</v>
      </c>
      <c r="C75" s="11">
        <f t="shared" si="5"/>
        <v>3937.9140808521397</v>
      </c>
      <c r="D75" s="11">
        <f t="shared" si="12"/>
        <v>-5368.64338767516</v>
      </c>
      <c r="E75" s="11">
        <f t="shared" si="14"/>
        <v>38</v>
      </c>
      <c r="F75" s="11">
        <f t="shared" si="15"/>
        <v>0</v>
      </c>
      <c r="G75" s="11">
        <f t="shared" si="16"/>
        <v>44329499.13220177</v>
      </c>
      <c r="H75" s="12">
        <f t="shared" si="17"/>
        <v>1444</v>
      </c>
      <c r="I75" s="10">
        <f t="shared" si="18"/>
        <v>76.46692824343552</v>
      </c>
      <c r="J75" s="10">
        <f t="shared" si="19"/>
        <v>31.595671932336202</v>
      </c>
      <c r="K75" s="10">
        <f t="shared" si="20"/>
        <v>44.871256311099316</v>
      </c>
      <c r="L75" s="10">
        <f t="shared" si="21"/>
        <v>6.985169098801151</v>
      </c>
      <c r="N75" s="10">
        <f>riaa_curve!F75</f>
        <v>7.839248256270309</v>
      </c>
      <c r="O75" s="13">
        <f t="shared" si="11"/>
        <v>-0.8540791574691582</v>
      </c>
      <c r="P75">
        <f>L75-riaa_curve!G75</f>
        <v>-0.8524229847456724</v>
      </c>
    </row>
    <row r="76" spans="1:16" ht="12.75">
      <c r="A76" s="21">
        <v>226.274169979695</v>
      </c>
      <c r="B76" s="12">
        <f t="shared" si="13"/>
        <v>1421.7225402106758</v>
      </c>
      <c r="C76" s="11">
        <f t="shared" si="5"/>
        <v>3781.3838288146803</v>
      </c>
      <c r="D76" s="11">
        <f t="shared" si="12"/>
        <v>-5043.613573282706</v>
      </c>
      <c r="E76" s="11">
        <f t="shared" si="14"/>
        <v>38</v>
      </c>
      <c r="F76" s="11">
        <f t="shared" si="15"/>
        <v>0</v>
      </c>
      <c r="G76" s="11">
        <f t="shared" si="16"/>
        <v>39736901.53742272</v>
      </c>
      <c r="H76" s="12">
        <f t="shared" si="17"/>
        <v>1444</v>
      </c>
      <c r="I76" s="10">
        <f t="shared" si="18"/>
        <v>75.99194000225701</v>
      </c>
      <c r="J76" s="10">
        <f t="shared" si="19"/>
        <v>31.595671932336202</v>
      </c>
      <c r="K76" s="10">
        <f t="shared" si="20"/>
        <v>44.39626806992081</v>
      </c>
      <c r="L76" s="10">
        <f t="shared" si="21"/>
        <v>6.510180857622643</v>
      </c>
      <c r="N76" s="10">
        <f>riaa_curve!F76</f>
        <v>7.357354460921112</v>
      </c>
      <c r="O76" s="13">
        <f t="shared" si="11"/>
        <v>-0.8471736032984687</v>
      </c>
      <c r="P76">
        <f>L76-riaa_curve!G76</f>
        <v>-0.8455289216354931</v>
      </c>
    </row>
    <row r="77" spans="1:16" ht="12.75">
      <c r="A77" s="21">
        <v>242.514650641663</v>
      </c>
      <c r="B77" s="12">
        <f t="shared" si="13"/>
        <v>1523.7644896874874</v>
      </c>
      <c r="C77" s="11">
        <f t="shared" si="5"/>
        <v>3643.35056862643</v>
      </c>
      <c r="D77" s="11">
        <f t="shared" si="12"/>
        <v>-4734.237247708327</v>
      </c>
      <c r="E77" s="11">
        <f t="shared" si="14"/>
        <v>38</v>
      </c>
      <c r="F77" s="11">
        <f t="shared" si="15"/>
        <v>0</v>
      </c>
      <c r="G77" s="11">
        <f t="shared" si="16"/>
        <v>35687005.68349945</v>
      </c>
      <c r="H77" s="12">
        <f t="shared" si="17"/>
        <v>1444</v>
      </c>
      <c r="I77" s="10">
        <f t="shared" si="18"/>
        <v>75.52510110026623</v>
      </c>
      <c r="J77" s="10">
        <f t="shared" si="19"/>
        <v>31.595671932336202</v>
      </c>
      <c r="K77" s="10">
        <f t="shared" si="20"/>
        <v>43.929429167930024</v>
      </c>
      <c r="L77" s="10">
        <f t="shared" si="21"/>
        <v>6.04334195563186</v>
      </c>
      <c r="N77" s="10">
        <f>riaa_curve!F77</f>
        <v>6.882579591856205</v>
      </c>
      <c r="O77" s="13">
        <f t="shared" si="11"/>
        <v>-0.839237636224345</v>
      </c>
      <c r="P77">
        <f>L77-riaa_curve!G77</f>
        <v>-0.8376061542861493</v>
      </c>
    </row>
    <row r="78" spans="1:16" ht="12.75">
      <c r="A78" s="21">
        <v>259.920766833995</v>
      </c>
      <c r="B78" s="12">
        <f t="shared" si="13"/>
        <v>1633.1303432022085</v>
      </c>
      <c r="C78" s="11">
        <f t="shared" si="5"/>
        <v>3521.8229450062163</v>
      </c>
      <c r="D78" s="11">
        <f t="shared" si="12"/>
        <v>-4440.512172093455</v>
      </c>
      <c r="E78" s="11">
        <f t="shared" si="14"/>
        <v>38</v>
      </c>
      <c r="F78" s="11">
        <f t="shared" si="15"/>
        <v>0</v>
      </c>
      <c r="G78" s="11">
        <f t="shared" si="16"/>
        <v>32121385.206482388</v>
      </c>
      <c r="H78" s="12">
        <f t="shared" si="17"/>
        <v>1444</v>
      </c>
      <c r="I78" s="10">
        <f t="shared" si="18"/>
        <v>75.06794265577999</v>
      </c>
      <c r="J78" s="10">
        <f t="shared" si="19"/>
        <v>31.595671932336202</v>
      </c>
      <c r="K78" s="10">
        <f t="shared" si="20"/>
        <v>43.472270723443785</v>
      </c>
      <c r="L78" s="10">
        <f t="shared" si="21"/>
        <v>5.58618351114562</v>
      </c>
      <c r="N78" s="10">
        <f>riaa_curve!F78</f>
        <v>6.41632104925691</v>
      </c>
      <c r="O78" s="13">
        <f t="shared" si="11"/>
        <v>-0.8301375381112894</v>
      </c>
      <c r="P78">
        <f>L78-riaa_curve!G78</f>
        <v>-0.8285212186257276</v>
      </c>
    </row>
    <row r="79" spans="1:16" ht="12.75">
      <c r="A79" s="21">
        <v>278.576180254759</v>
      </c>
      <c r="B79" s="12">
        <f t="shared" si="13"/>
        <v>1750.3457627069135</v>
      </c>
      <c r="C79" s="11">
        <f t="shared" si="5"/>
        <v>3414.977744865003</v>
      </c>
      <c r="D79" s="11">
        <f t="shared" si="12"/>
        <v>-4162.267895801028</v>
      </c>
      <c r="E79" s="11">
        <f t="shared" si="14"/>
        <v>38</v>
      </c>
      <c r="F79" s="11">
        <f t="shared" si="15"/>
        <v>0</v>
      </c>
      <c r="G79" s="11">
        <f t="shared" si="16"/>
        <v>28986547.034339182</v>
      </c>
      <c r="H79" s="12">
        <f t="shared" si="17"/>
        <v>1444</v>
      </c>
      <c r="I79" s="10">
        <f t="shared" si="18"/>
        <v>74.62196483956313</v>
      </c>
      <c r="J79" s="10">
        <f t="shared" si="19"/>
        <v>31.595671932336202</v>
      </c>
      <c r="K79" s="10">
        <f t="shared" si="20"/>
        <v>43.02629290722693</v>
      </c>
      <c r="L79" s="10">
        <f t="shared" si="21"/>
        <v>5.140205694928767</v>
      </c>
      <c r="N79" s="10">
        <f>riaa_curve!F79</f>
        <v>5.959927438159028</v>
      </c>
      <c r="O79" s="13">
        <f t="shared" si="11"/>
        <v>-0.8197217432302608</v>
      </c>
      <c r="P79">
        <f>L79-riaa_curve!G79</f>
        <v>-0.8181228407637668</v>
      </c>
    </row>
    <row r="80" spans="1:16" ht="12.75">
      <c r="A80" s="21">
        <v>298.570557291778</v>
      </c>
      <c r="B80" s="12">
        <f t="shared" si="13"/>
        <v>1875.9741387321205</v>
      </c>
      <c r="C80" s="11">
        <f t="shared" si="5"/>
        <v>3321.157279670735</v>
      </c>
      <c r="D80" s="11">
        <f t="shared" si="12"/>
        <v>-3899.201060374991</v>
      </c>
      <c r="E80" s="11">
        <f t="shared" si="14"/>
        <v>38</v>
      </c>
      <c r="F80" s="11">
        <f t="shared" si="15"/>
        <v>0</v>
      </c>
      <c r="G80" s="11">
        <f t="shared" si="16"/>
        <v>26233854.58553937</v>
      </c>
      <c r="H80" s="12">
        <f t="shared" si="17"/>
        <v>1444</v>
      </c>
      <c r="I80" s="10">
        <f t="shared" si="18"/>
        <v>74.188621069167</v>
      </c>
      <c r="J80" s="10">
        <f t="shared" si="19"/>
        <v>31.595671932336202</v>
      </c>
      <c r="K80" s="10">
        <f t="shared" si="20"/>
        <v>42.592949136830796</v>
      </c>
      <c r="L80" s="10">
        <f t="shared" si="21"/>
        <v>4.706861924532632</v>
      </c>
      <c r="N80" s="10">
        <f>riaa_curve!F80</f>
        <v>5.514680547815992</v>
      </c>
      <c r="O80" s="13">
        <f t="shared" si="11"/>
        <v>-0.8078186232833602</v>
      </c>
      <c r="P80">
        <f>L80-riaa_curve!G80</f>
        <v>-0.8062397276318158</v>
      </c>
    </row>
    <row r="81" spans="1:16" ht="12.75">
      <c r="A81" s="21">
        <v>319.999999999999</v>
      </c>
      <c r="B81" s="12">
        <f t="shared" si="13"/>
        <v>2010.6192982974612</v>
      </c>
      <c r="C81" s="11">
        <f t="shared" si="5"/>
        <v>3238.8632779046284</v>
      </c>
      <c r="D81" s="11">
        <f t="shared" si="12"/>
        <v>-3650.9058109957696</v>
      </c>
      <c r="E81" s="11">
        <f t="shared" si="14"/>
        <v>38</v>
      </c>
      <c r="F81" s="11">
        <f t="shared" si="15"/>
        <v>0</v>
      </c>
      <c r="G81" s="11">
        <f t="shared" si="16"/>
        <v>23819348.57372179</v>
      </c>
      <c r="H81" s="12">
        <f t="shared" si="17"/>
        <v>1444</v>
      </c>
      <c r="I81" s="10">
        <f t="shared" si="18"/>
        <v>73.76929879955047</v>
      </c>
      <c r="J81" s="10">
        <f t="shared" si="19"/>
        <v>31.595671932336202</v>
      </c>
      <c r="K81" s="10">
        <f t="shared" si="20"/>
        <v>42.17362686721427</v>
      </c>
      <c r="L81" s="10">
        <f t="shared" si="21"/>
        <v>4.2875396549161024</v>
      </c>
      <c r="N81" s="10">
        <f>riaa_curve!F81</f>
        <v>5.0817736373571005</v>
      </c>
      <c r="O81" s="13">
        <f t="shared" si="11"/>
        <v>-0.7942339824409981</v>
      </c>
      <c r="P81">
        <f>L81-riaa_curve!G81</f>
        <v>-0.792678068471135</v>
      </c>
    </row>
    <row r="82" spans="1:16" ht="12.75">
      <c r="A82" s="21">
        <v>342.967508011613</v>
      </c>
      <c r="B82" s="12">
        <f t="shared" si="13"/>
        <v>2154.9284071785637</v>
      </c>
      <c r="C82" s="11">
        <f t="shared" si="5"/>
        <v>3166.7484166849767</v>
      </c>
      <c r="D82" s="11">
        <f t="shared" si="12"/>
        <v>-3416.8996196786948</v>
      </c>
      <c r="E82" s="11">
        <f t="shared" si="14"/>
        <v>38</v>
      </c>
      <c r="F82" s="11">
        <f t="shared" si="15"/>
        <v>0</v>
      </c>
      <c r="G82" s="11">
        <f t="shared" si="16"/>
        <v>21703498.54553722</v>
      </c>
      <c r="H82" s="12">
        <f t="shared" si="17"/>
        <v>1444</v>
      </c>
      <c r="I82" s="10">
        <f t="shared" si="18"/>
        <v>73.36529746592926</v>
      </c>
      <c r="J82" s="10">
        <f t="shared" si="19"/>
        <v>31.595671932336202</v>
      </c>
      <c r="K82" s="10">
        <f t="shared" si="20"/>
        <v>41.76962553359306</v>
      </c>
      <c r="L82" s="10">
        <f t="shared" si="21"/>
        <v>3.8835383212948926</v>
      </c>
      <c r="N82" s="10">
        <f>riaa_curve!F82</f>
        <v>4.662286548944774</v>
      </c>
      <c r="O82" s="13">
        <f t="shared" si="11"/>
        <v>-0.7787482276498814</v>
      </c>
      <c r="P82">
        <f>L82-riaa_curve!G82</f>
        <v>-0.7772187125498782</v>
      </c>
    </row>
    <row r="83" spans="1:16" ht="12.75">
      <c r="A83" s="21">
        <v>367.58347359905</v>
      </c>
      <c r="B83" s="12">
        <f t="shared" si="13"/>
        <v>2309.5950804795866</v>
      </c>
      <c r="C83" s="11">
        <f t="shared" si="5"/>
        <v>3103.6063864421226</v>
      </c>
      <c r="D83" s="11">
        <f t="shared" si="12"/>
        <v>-3196.644924956094</v>
      </c>
      <c r="E83" s="11">
        <f t="shared" si="14"/>
        <v>38</v>
      </c>
      <c r="F83" s="11">
        <f t="shared" si="15"/>
        <v>0</v>
      </c>
      <c r="G83" s="11">
        <f t="shared" si="16"/>
        <v>19850911.378211886</v>
      </c>
      <c r="H83" s="12">
        <f t="shared" si="17"/>
        <v>1444</v>
      </c>
      <c r="I83" s="10">
        <f t="shared" si="18"/>
        <v>72.97780450516879</v>
      </c>
      <c r="J83" s="10">
        <f t="shared" si="19"/>
        <v>31.595671932336202</v>
      </c>
      <c r="K83" s="10">
        <f t="shared" si="20"/>
        <v>41.38213257283259</v>
      </c>
      <c r="L83" s="10">
        <f t="shared" si="21"/>
        <v>3.496045360534424</v>
      </c>
      <c r="N83" s="10">
        <f>riaa_curve!F83</f>
        <v>4.257158546783543</v>
      </c>
      <c r="O83" s="13">
        <f t="shared" si="11"/>
        <v>-0.7611131862491192</v>
      </c>
      <c r="P83">
        <f>L83-riaa_curve!G83</f>
        <v>-0.7596139952894667</v>
      </c>
    </row>
    <row r="84" spans="1:16" ht="12.75">
      <c r="A84" s="21">
        <v>393.966212270372</v>
      </c>
      <c r="B84" s="12">
        <f t="shared" si="13"/>
        <v>2475.3627164623954</v>
      </c>
      <c r="C84" s="11">
        <f t="shared" si="5"/>
        <v>3048.361177786075</v>
      </c>
      <c r="D84" s="11">
        <f t="shared" si="12"/>
        <v>-2989.567039892255</v>
      </c>
      <c r="E84" s="11">
        <f t="shared" si="14"/>
        <v>38</v>
      </c>
      <c r="F84" s="11">
        <f t="shared" si="15"/>
        <v>0</v>
      </c>
      <c r="G84" s="11">
        <f t="shared" si="16"/>
        <v>18230016.956243448</v>
      </c>
      <c r="H84" s="12">
        <f t="shared" si="17"/>
        <v>1444</v>
      </c>
      <c r="I84" s="10">
        <f t="shared" si="18"/>
        <v>72.60787072604485</v>
      </c>
      <c r="J84" s="10">
        <f t="shared" si="19"/>
        <v>31.595671932336202</v>
      </c>
      <c r="K84" s="10">
        <f t="shared" si="20"/>
        <v>41.01219879370865</v>
      </c>
      <c r="L84" s="10">
        <f t="shared" si="21"/>
        <v>3.126111581410484</v>
      </c>
      <c r="N84" s="10">
        <f>riaa_curve!F84</f>
        <v>3.8671601371963646</v>
      </c>
      <c r="O84" s="13">
        <f t="shared" si="11"/>
        <v>-0.7410485557858806</v>
      </c>
      <c r="P84">
        <f>L84-riaa_curve!G84</f>
        <v>-0.7395841978550628</v>
      </c>
    </row>
    <row r="85" spans="1:16" ht="12.75">
      <c r="A85" s="21">
        <v>422.242531447325</v>
      </c>
      <c r="B85" s="12">
        <f t="shared" si="13"/>
        <v>2653.0280696561467</v>
      </c>
      <c r="C85" s="11">
        <f t="shared" si="5"/>
        <v>3000.0561072718237</v>
      </c>
      <c r="D85" s="11">
        <f aca="true" t="shared" si="22" ref="D85:D116">(-B85*$K$6*$K$10^2)/(1+B85^2*$K$6^2*$K$10^2)</f>
        <v>-2795.0687899542536</v>
      </c>
      <c r="E85" s="11">
        <f t="shared" si="14"/>
        <v>38</v>
      </c>
      <c r="F85" s="11">
        <f t="shared" si="15"/>
        <v>0</v>
      </c>
      <c r="G85" s="11">
        <f t="shared" si="16"/>
        <v>16812746.187355302</v>
      </c>
      <c r="H85" s="12">
        <f t="shared" si="17"/>
        <v>1444</v>
      </c>
      <c r="I85" s="10">
        <f t="shared" si="18"/>
        <v>72.25638656723561</v>
      </c>
      <c r="J85" s="10">
        <f t="shared" si="19"/>
        <v>31.595671932336202</v>
      </c>
      <c r="K85" s="10">
        <f t="shared" si="20"/>
        <v>40.660714634899406</v>
      </c>
      <c r="L85" s="10">
        <f t="shared" si="21"/>
        <v>2.7746274226012417</v>
      </c>
      <c r="N85" s="10">
        <f>riaa_curve!F85</f>
        <v>3.492865413567092</v>
      </c>
      <c r="O85" s="13">
        <f t="shared" si="11"/>
        <v>-0.7182379909658501</v>
      </c>
      <c r="P85">
        <f>L85-riaa_curve!G85</f>
        <v>-0.7168136453331719</v>
      </c>
    </row>
    <row r="86" spans="1:16" ht="12.75">
      <c r="A86" s="21">
        <v>452.548339959389</v>
      </c>
      <c r="B86" s="12">
        <f aca="true" t="shared" si="23" ref="B86:B117">(2*PI()*A86)</f>
        <v>2843.4450804213457</v>
      </c>
      <c r="C86" s="11">
        <f aca="true" t="shared" si="24" ref="C86:C149">$K$10/(1+B86^2*$K$6^2*$K$10^2)+$K$12</f>
        <v>2957.842957458599</v>
      </c>
      <c r="D86" s="11">
        <f t="shared" si="22"/>
        <v>-2612.54232709211</v>
      </c>
      <c r="E86" s="11">
        <f aca="true" t="shared" si="25" ref="E86:E117">$K$9</f>
        <v>38</v>
      </c>
      <c r="F86" s="11">
        <f aca="true" t="shared" si="26" ref="F86:F117">0</f>
        <v>0</v>
      </c>
      <c r="G86" s="11">
        <f aca="true" t="shared" si="27" ref="G86:G117">C86*C86+D86*D86</f>
        <v>15574212.371835288</v>
      </c>
      <c r="H86" s="12">
        <f aca="true" t="shared" si="28" ref="H86:H117">E86*E86+F86*F86</f>
        <v>1444</v>
      </c>
      <c r="I86" s="10">
        <f aca="true" t="shared" si="29" ref="I86:I117">10*LOG10(G86)</f>
        <v>71.92406092492358</v>
      </c>
      <c r="J86" s="10">
        <f aca="true" t="shared" si="30" ref="J86:J117">10*LOG10(H86)</f>
        <v>31.595671932336202</v>
      </c>
      <c r="K86" s="10">
        <f aca="true" t="shared" si="31" ref="K86:K117">I86-J86</f>
        <v>40.32838899258738</v>
      </c>
      <c r="L86" s="10">
        <f aca="true" t="shared" si="32" ref="L86:L117">K86-$K$18</f>
        <v>2.4423017802892133</v>
      </c>
      <c r="N86" s="10">
        <f>riaa_curve!F86</f>
        <v>3.134626640717908</v>
      </c>
      <c r="O86" s="13">
        <f aca="true" t="shared" si="33" ref="O86:O149">L86-N86</f>
        <v>-0.6923248604286947</v>
      </c>
      <c r="P86">
        <f>L86-riaa_curve!G86</f>
        <v>-0.6909464764021358</v>
      </c>
    </row>
    <row r="87" spans="1:16" ht="12.75">
      <c r="A87" s="21">
        <v>485.029301283326</v>
      </c>
      <c r="B87" s="12">
        <f t="shared" si="23"/>
        <v>3047.528979374975</v>
      </c>
      <c r="C87" s="11">
        <f t="shared" si="24"/>
        <v>2920.97149359407</v>
      </c>
      <c r="D87" s="11">
        <f t="shared" si="22"/>
        <v>-2441.378535922041</v>
      </c>
      <c r="E87" s="11">
        <f t="shared" si="25"/>
        <v>38</v>
      </c>
      <c r="F87" s="11">
        <f t="shared" si="26"/>
        <v>0</v>
      </c>
      <c r="G87" s="11">
        <f t="shared" si="27"/>
        <v>14492403.62205002</v>
      </c>
      <c r="H87" s="12">
        <f t="shared" si="28"/>
        <v>1444</v>
      </c>
      <c r="I87" s="10">
        <f t="shared" si="29"/>
        <v>71.61140420890246</v>
      </c>
      <c r="J87" s="10">
        <f t="shared" si="30"/>
        <v>31.595671932336202</v>
      </c>
      <c r="K87" s="10">
        <f t="shared" si="31"/>
        <v>40.015732276566254</v>
      </c>
      <c r="L87" s="10">
        <f t="shared" si="32"/>
        <v>2.1296450642680895</v>
      </c>
      <c r="N87" s="10">
        <f>riaa_curve!F87</f>
        <v>2.792552805533063</v>
      </c>
      <c r="O87" s="13">
        <f t="shared" si="33"/>
        <v>-0.6629077412649735</v>
      </c>
      <c r="P87">
        <f>L87-riaa_curve!G87</f>
        <v>-0.6615821526594772</v>
      </c>
    </row>
    <row r="88" spans="1:16" ht="12.75">
      <c r="A88" s="21">
        <v>519.84153366799</v>
      </c>
      <c r="B88" s="12">
        <f t="shared" si="23"/>
        <v>3266.260686404417</v>
      </c>
      <c r="C88" s="11">
        <f t="shared" si="24"/>
        <v>2888.779530757714</v>
      </c>
      <c r="D88" s="11">
        <f t="shared" si="22"/>
        <v>-2280.974409130135</v>
      </c>
      <c r="E88" s="11">
        <f t="shared" si="25"/>
        <v>38</v>
      </c>
      <c r="F88" s="11">
        <f t="shared" si="26"/>
        <v>0</v>
      </c>
      <c r="G88" s="11">
        <f t="shared" si="27"/>
        <v>13547891.432431325</v>
      </c>
      <c r="H88" s="12">
        <f t="shared" si="28"/>
        <v>1444</v>
      </c>
      <c r="I88" s="10">
        <f t="shared" si="29"/>
        <v>71.31871707718318</v>
      </c>
      <c r="J88" s="10">
        <f t="shared" si="30"/>
        <v>31.595671932336202</v>
      </c>
      <c r="K88" s="10">
        <f t="shared" si="31"/>
        <v>39.72304514484698</v>
      </c>
      <c r="L88" s="10">
        <f t="shared" si="32"/>
        <v>1.8369579325488132</v>
      </c>
      <c r="N88" s="10">
        <f>riaa_curve!F88</f>
        <v>2.4664936934193733</v>
      </c>
      <c r="O88" s="13">
        <f t="shared" si="33"/>
        <v>-0.6295357608705601</v>
      </c>
      <c r="P88">
        <f>L88-riaa_curve!G88</f>
        <v>-0.6282708174863352</v>
      </c>
    </row>
    <row r="89" spans="1:16" ht="12.75">
      <c r="A89" s="21">
        <v>557.152360509518</v>
      </c>
      <c r="B89" s="12">
        <f t="shared" si="23"/>
        <v>3500.691525413827</v>
      </c>
      <c r="C89" s="11">
        <f t="shared" si="24"/>
        <v>2860.683657502143</v>
      </c>
      <c r="D89" s="11">
        <f t="shared" si="22"/>
        <v>-2130.7387270177073</v>
      </c>
      <c r="E89" s="11">
        <f t="shared" si="25"/>
        <v>38</v>
      </c>
      <c r="F89" s="11">
        <f t="shared" si="26"/>
        <v>0</v>
      </c>
      <c r="G89" s="11">
        <f t="shared" si="27"/>
        <v>12723558.511112878</v>
      </c>
      <c r="H89" s="12">
        <f t="shared" si="28"/>
        <v>1444</v>
      </c>
      <c r="I89" s="10">
        <f t="shared" si="29"/>
        <v>71.04608591312885</v>
      </c>
      <c r="J89" s="10">
        <f t="shared" si="30"/>
        <v>31.595671932336202</v>
      </c>
      <c r="K89" s="10">
        <f t="shared" si="31"/>
        <v>39.450413980792646</v>
      </c>
      <c r="L89" s="10">
        <f t="shared" si="32"/>
        <v>1.5643267684944817</v>
      </c>
      <c r="N89" s="10">
        <f>riaa_curve!F89</f>
        <v>2.156030710753015</v>
      </c>
      <c r="O89" s="13">
        <f t="shared" si="33"/>
        <v>-0.5917039422585333</v>
      </c>
      <c r="P89">
        <f>L89-riaa_curve!G89</f>
        <v>-0.5905086608951358</v>
      </c>
    </row>
    <row r="90" spans="1:16" ht="12.75">
      <c r="A90" s="21">
        <v>597.141114583556</v>
      </c>
      <c r="B90" s="12">
        <f t="shared" si="23"/>
        <v>3751.948277464241</v>
      </c>
      <c r="C90" s="11">
        <f t="shared" si="24"/>
        <v>2836.1706712378173</v>
      </c>
      <c r="D90" s="11">
        <f t="shared" si="22"/>
        <v>-1990.096333780853</v>
      </c>
      <c r="E90" s="11">
        <f t="shared" si="25"/>
        <v>38</v>
      </c>
      <c r="F90" s="11">
        <f t="shared" si="26"/>
        <v>0</v>
      </c>
      <c r="G90" s="11">
        <f t="shared" si="27"/>
        <v>12004347.494117564</v>
      </c>
      <c r="H90" s="12">
        <f t="shared" si="28"/>
        <v>1444</v>
      </c>
      <c r="I90" s="10">
        <f t="shared" si="29"/>
        <v>70.79338558611649</v>
      </c>
      <c r="J90" s="10">
        <f t="shared" si="30"/>
        <v>31.595671932336202</v>
      </c>
      <c r="K90" s="10">
        <f t="shared" si="31"/>
        <v>39.19771365378028</v>
      </c>
      <c r="L90" s="10">
        <f t="shared" si="32"/>
        <v>1.3116264414821188</v>
      </c>
      <c r="N90" s="10">
        <f>riaa_curve!F90</f>
        <v>1.86047519990397</v>
      </c>
      <c r="O90" s="13">
        <f t="shared" si="33"/>
        <v>-0.5488487584218511</v>
      </c>
      <c r="P90">
        <f>L90-riaa_curve!G90</f>
        <v>-0.5477334963282239</v>
      </c>
    </row>
    <row r="91" spans="1:16" ht="12.75">
      <c r="A91" s="21">
        <v>639.999999999999</v>
      </c>
      <c r="B91" s="12">
        <f t="shared" si="23"/>
        <v>4021.238596594929</v>
      </c>
      <c r="C91" s="11">
        <f t="shared" si="24"/>
        <v>2814.789743478728</v>
      </c>
      <c r="D91" s="11">
        <f t="shared" si="22"/>
        <v>-1858.4912627378244</v>
      </c>
      <c r="E91" s="11">
        <f t="shared" si="25"/>
        <v>38</v>
      </c>
      <c r="F91" s="11">
        <f t="shared" si="26"/>
        <v>0</v>
      </c>
      <c r="G91" s="11">
        <f t="shared" si="27"/>
        <v>11377031.073665876</v>
      </c>
      <c r="H91" s="12">
        <f t="shared" si="28"/>
        <v>1444</v>
      </c>
      <c r="I91" s="10">
        <f t="shared" si="29"/>
        <v>70.56028944260503</v>
      </c>
      <c r="J91" s="10">
        <f t="shared" si="30"/>
        <v>31.595671932336202</v>
      </c>
      <c r="K91" s="10">
        <f t="shared" si="31"/>
        <v>38.96461751026882</v>
      </c>
      <c r="L91" s="10">
        <f t="shared" si="32"/>
        <v>1.0785302979706586</v>
      </c>
      <c r="N91" s="10">
        <f>riaa_curve!F91</f>
        <v>1.5788744498465874</v>
      </c>
      <c r="O91" s="13">
        <f t="shared" si="33"/>
        <v>-0.5003441518759288</v>
      </c>
      <c r="P91">
        <f>L91-riaa_curve!G91</f>
        <v>-0.4993208059663736</v>
      </c>
    </row>
    <row r="92" spans="1:16" ht="12.75">
      <c r="A92" s="21">
        <v>685.935016023226</v>
      </c>
      <c r="B92" s="12">
        <f t="shared" si="23"/>
        <v>4309.856814357127</v>
      </c>
      <c r="C92" s="11">
        <f t="shared" si="24"/>
        <v>2796.145306714452</v>
      </c>
      <c r="D92" s="11">
        <f t="shared" si="22"/>
        <v>-1735.3889254979013</v>
      </c>
      <c r="E92" s="11">
        <f t="shared" si="25"/>
        <v>38</v>
      </c>
      <c r="F92" s="11">
        <f t="shared" si="26"/>
        <v>0</v>
      </c>
      <c r="G92" s="11">
        <f t="shared" si="27"/>
        <v>10830003.299002018</v>
      </c>
      <c r="H92" s="12">
        <f t="shared" si="28"/>
        <v>1444</v>
      </c>
      <c r="I92" s="10">
        <f t="shared" si="29"/>
        <v>70.34628588918778</v>
      </c>
      <c r="J92" s="10">
        <f t="shared" si="30"/>
        <v>31.595671932336202</v>
      </c>
      <c r="K92" s="10">
        <f t="shared" si="31"/>
        <v>38.75061395685158</v>
      </c>
      <c r="L92" s="10">
        <f t="shared" si="32"/>
        <v>0.8645267445534159</v>
      </c>
      <c r="N92" s="10">
        <f>riaa_curve!F92</f>
        <v>1.3100250698781792</v>
      </c>
      <c r="O92" s="13">
        <f t="shared" si="33"/>
        <v>-0.4454983253247633</v>
      </c>
      <c r="P92">
        <f>L92-riaa_curve!G92</f>
        <v>-0.44458056098392973</v>
      </c>
    </row>
    <row r="93" spans="1:16" ht="12.75">
      <c r="A93" s="21">
        <v>735.166947198101</v>
      </c>
      <c r="B93" s="12">
        <f t="shared" si="23"/>
        <v>4619.190160959179</v>
      </c>
      <c r="C93" s="11">
        <f t="shared" si="24"/>
        <v>2779.8906366689635</v>
      </c>
      <c r="D93" s="11">
        <f t="shared" si="22"/>
        <v>-1620.277546603547</v>
      </c>
      <c r="E93" s="11">
        <f t="shared" si="25"/>
        <v>38</v>
      </c>
      <c r="F93" s="11">
        <f t="shared" si="26"/>
        <v>0</v>
      </c>
      <c r="G93" s="11">
        <f t="shared" si="27"/>
        <v>10353091.279867385</v>
      </c>
      <c r="H93" s="12">
        <f t="shared" si="28"/>
        <v>1444</v>
      </c>
      <c r="I93" s="10">
        <f t="shared" si="29"/>
        <v>70.15070043062434</v>
      </c>
      <c r="J93" s="10">
        <f t="shared" si="30"/>
        <v>31.595671932336202</v>
      </c>
      <c r="K93" s="10">
        <f t="shared" si="31"/>
        <v>38.55502849828814</v>
      </c>
      <c r="L93" s="10">
        <f t="shared" si="32"/>
        <v>0.6689412859899733</v>
      </c>
      <c r="N93" s="10">
        <f>riaa_curve!F93</f>
        <v>1.0524929425451894</v>
      </c>
      <c r="O93" s="13">
        <f t="shared" si="33"/>
        <v>-0.38355165655521617</v>
      </c>
      <c r="P93">
        <f>L93-riaa_curve!G93</f>
        <v>-0.3827551704210812</v>
      </c>
    </row>
    <row r="94" spans="1:16" ht="12.75">
      <c r="A94" s="21">
        <v>787.932424540744</v>
      </c>
      <c r="B94" s="12">
        <f t="shared" si="23"/>
        <v>4950.725432924791</v>
      </c>
      <c r="C94" s="11">
        <f t="shared" si="24"/>
        <v>2765.7220920555906</v>
      </c>
      <c r="D94" s="11">
        <f t="shared" si="22"/>
        <v>-1512.6689956585603</v>
      </c>
      <c r="E94" s="11">
        <f t="shared" si="25"/>
        <v>38</v>
      </c>
      <c r="F94" s="11">
        <f t="shared" si="26"/>
        <v>0</v>
      </c>
      <c r="G94" s="11">
        <f t="shared" si="27"/>
        <v>9937386.18091103</v>
      </c>
      <c r="H94" s="12">
        <f t="shared" si="28"/>
        <v>1444</v>
      </c>
      <c r="I94" s="10">
        <f t="shared" si="29"/>
        <v>69.97272167447133</v>
      </c>
      <c r="J94" s="10">
        <f t="shared" si="30"/>
        <v>31.595671932336202</v>
      </c>
      <c r="K94" s="10">
        <f t="shared" si="31"/>
        <v>38.37704974213513</v>
      </c>
      <c r="L94" s="10">
        <f t="shared" si="32"/>
        <v>0.4909625298369633</v>
      </c>
      <c r="N94" s="10">
        <f>riaa_curve!F94</f>
        <v>0.8046386623518877</v>
      </c>
      <c r="O94" s="13">
        <f t="shared" si="33"/>
        <v>-0.31367613251492443</v>
      </c>
      <c r="P94">
        <f>L94-riaa_curve!G94</f>
        <v>-0.31301895427786874</v>
      </c>
    </row>
    <row r="95" spans="1:16" ht="12.75">
      <c r="A95" s="21">
        <v>844.48506289465</v>
      </c>
      <c r="B95" s="12">
        <f t="shared" si="23"/>
        <v>5306.056139312293</v>
      </c>
      <c r="C95" s="11">
        <f t="shared" si="24"/>
        <v>2753.373967036957</v>
      </c>
      <c r="D95" s="11">
        <f t="shared" si="22"/>
        <v>-1412.0991432996063</v>
      </c>
      <c r="E95" s="11">
        <f t="shared" si="25"/>
        <v>38</v>
      </c>
      <c r="F95" s="11">
        <f t="shared" si="26"/>
        <v>0</v>
      </c>
      <c r="G95" s="11">
        <f t="shared" si="27"/>
        <v>9575092.192864312</v>
      </c>
      <c r="H95" s="12">
        <f t="shared" si="28"/>
        <v>1444</v>
      </c>
      <c r="I95" s="10">
        <f t="shared" si="29"/>
        <v>69.81142964223896</v>
      </c>
      <c r="J95" s="10">
        <f t="shared" si="30"/>
        <v>31.595671932336202</v>
      </c>
      <c r="K95" s="10">
        <f t="shared" si="31"/>
        <v>38.21575770990276</v>
      </c>
      <c r="L95" s="10">
        <f t="shared" si="32"/>
        <v>0.3296704976045959</v>
      </c>
      <c r="N95" s="10">
        <f>riaa_curve!F95</f>
        <v>0.5646472274784422</v>
      </c>
      <c r="O95" s="13">
        <f t="shared" si="33"/>
        <v>-0.23497672987384632</v>
      </c>
      <c r="P95">
        <f>L95-riaa_curve!G95</f>
        <v>-0.2344795688745407</v>
      </c>
    </row>
    <row r="96" spans="1:16" ht="12.75">
      <c r="A96" s="21">
        <v>905.096679918779</v>
      </c>
      <c r="B96" s="12">
        <f t="shared" si="23"/>
        <v>5686.890160842698</v>
      </c>
      <c r="C96" s="11">
        <f t="shared" si="24"/>
        <v>2742.613908179746</v>
      </c>
      <c r="D96" s="11">
        <f t="shared" si="22"/>
        <v>-1318.127845337001</v>
      </c>
      <c r="E96" s="11">
        <f t="shared" si="25"/>
        <v>38</v>
      </c>
      <c r="F96" s="11">
        <f t="shared" si="26"/>
        <v>0</v>
      </c>
      <c r="G96" s="11">
        <f t="shared" si="27"/>
        <v>9259392.065993745</v>
      </c>
      <c r="H96" s="12">
        <f t="shared" si="28"/>
        <v>1444</v>
      </c>
      <c r="I96" s="10">
        <f t="shared" si="29"/>
        <v>69.66582473609428</v>
      </c>
      <c r="J96" s="10">
        <f t="shared" si="30"/>
        <v>31.595671932336202</v>
      </c>
      <c r="K96" s="10">
        <f t="shared" si="31"/>
        <v>38.07015280375808</v>
      </c>
      <c r="L96" s="10">
        <f t="shared" si="32"/>
        <v>0.18406559145991253</v>
      </c>
      <c r="N96" s="10">
        <f>riaa_curve!F96</f>
        <v>0.3305607772134458</v>
      </c>
      <c r="O96" s="13">
        <f t="shared" si="33"/>
        <v>-0.14649518575353326</v>
      </c>
      <c r="P96">
        <f>L96-riaa_curve!G96</f>
        <v>-0.14618182901616095</v>
      </c>
    </row>
    <row r="97" spans="1:16" ht="12.75">
      <c r="A97" s="21">
        <v>970.058602566652</v>
      </c>
      <c r="B97" s="12">
        <f t="shared" si="23"/>
        <v>6095.05795874995</v>
      </c>
      <c r="C97" s="11">
        <f t="shared" si="24"/>
        <v>2733.2388467680976</v>
      </c>
      <c r="D97" s="11">
        <f t="shared" si="22"/>
        <v>-1230.3386406570266</v>
      </c>
      <c r="E97" s="11">
        <f t="shared" si="25"/>
        <v>38</v>
      </c>
      <c r="F97" s="11">
        <f t="shared" si="26"/>
        <v>0</v>
      </c>
      <c r="G97" s="11">
        <f t="shared" si="27"/>
        <v>8984327.76417598</v>
      </c>
      <c r="H97" s="12">
        <f t="shared" si="28"/>
        <v>1444</v>
      </c>
      <c r="I97" s="10">
        <f t="shared" si="29"/>
        <v>69.53485587373665</v>
      </c>
      <c r="J97" s="10">
        <f t="shared" si="30"/>
        <v>31.595671932336202</v>
      </c>
      <c r="K97" s="10">
        <f t="shared" si="31"/>
        <v>37.939183941400444</v>
      </c>
      <c r="L97" s="10">
        <f t="shared" si="32"/>
        <v>0.05309672910227903</v>
      </c>
      <c r="N97" s="10">
        <f>riaa_curve!F97</f>
        <v>0.10031332279311655</v>
      </c>
      <c r="O97" s="13">
        <f t="shared" si="33"/>
        <v>-0.04721659369083753</v>
      </c>
      <c r="P97">
        <f>L97-riaa_curve!G97</f>
        <v>-0.047114363007082716</v>
      </c>
    </row>
    <row r="98" spans="1:16" ht="12.75">
      <c r="A98" s="21">
        <v>1039.68306733598</v>
      </c>
      <c r="B98" s="12">
        <f t="shared" si="23"/>
        <v>6532.521372808834</v>
      </c>
      <c r="C98" s="11">
        <f t="shared" si="24"/>
        <v>2725.071398147078</v>
      </c>
      <c r="D98" s="11">
        <f t="shared" si="22"/>
        <v>-1148.338232680599</v>
      </c>
      <c r="E98" s="11">
        <f t="shared" si="25"/>
        <v>38</v>
      </c>
      <c r="F98" s="11">
        <f t="shared" si="26"/>
        <v>0</v>
      </c>
      <c r="G98" s="11">
        <f t="shared" si="27"/>
        <v>8744694.821635272</v>
      </c>
      <c r="H98" s="12">
        <f t="shared" si="28"/>
        <v>1444</v>
      </c>
      <c r="I98" s="10">
        <f t="shared" si="29"/>
        <v>69.41744657772104</v>
      </c>
      <c r="J98" s="10">
        <f t="shared" si="30"/>
        <v>31.595671932336202</v>
      </c>
      <c r="K98" s="10">
        <f t="shared" si="31"/>
        <v>37.821774645384835</v>
      </c>
      <c r="L98" s="10">
        <f t="shared" si="32"/>
        <v>-0.06431256691332976</v>
      </c>
      <c r="N98" s="10">
        <f>riaa_curve!F98</f>
        <v>-0.12823335185032647</v>
      </c>
      <c r="O98" s="13">
        <f t="shared" si="33"/>
        <v>0.06392078493699671</v>
      </c>
      <c r="P98">
        <f>L98-riaa_curve!G98</f>
        <v>0.06378050813591685</v>
      </c>
    </row>
    <row r="99" spans="1:16" ht="12.75">
      <c r="A99" s="21">
        <v>1114.30472101904</v>
      </c>
      <c r="B99" s="12">
        <f t="shared" si="23"/>
        <v>7001.38305082768</v>
      </c>
      <c r="C99" s="11">
        <f t="shared" si="24"/>
        <v>2717.9566817341206</v>
      </c>
      <c r="D99" s="11">
        <f t="shared" si="22"/>
        <v>-1071.7558109457345</v>
      </c>
      <c r="E99" s="11">
        <f t="shared" si="25"/>
        <v>38</v>
      </c>
      <c r="F99" s="11">
        <f t="shared" si="26"/>
        <v>0</v>
      </c>
      <c r="G99" s="11">
        <f t="shared" si="27"/>
        <v>8535949.0420791</v>
      </c>
      <c r="H99" s="12">
        <f t="shared" si="28"/>
        <v>1444</v>
      </c>
      <c r="I99" s="10">
        <f t="shared" si="29"/>
        <v>69.31251813772329</v>
      </c>
      <c r="J99" s="10">
        <f t="shared" si="30"/>
        <v>31.595671932336202</v>
      </c>
      <c r="K99" s="10">
        <f t="shared" si="31"/>
        <v>37.716846205387085</v>
      </c>
      <c r="L99" s="10">
        <f t="shared" si="32"/>
        <v>-0.16924100691107924</v>
      </c>
      <c r="N99" s="10">
        <f>riaa_curve!F99</f>
        <v>-0.35725320379453507</v>
      </c>
      <c r="O99" s="13">
        <f t="shared" si="33"/>
        <v>0.18801219688345583</v>
      </c>
      <c r="P99">
        <f>L99-riaa_curve!G99</f>
        <v>0.187593368844027</v>
      </c>
    </row>
    <row r="100" spans="1:16" ht="12.75">
      <c r="A100" s="21">
        <v>1194.28222916711</v>
      </c>
      <c r="B100" s="12">
        <f t="shared" si="23"/>
        <v>7503.896554928469</v>
      </c>
      <c r="C100" s="11">
        <f t="shared" si="24"/>
        <v>2711.7595180326434</v>
      </c>
      <c r="D100" s="11">
        <f t="shared" si="22"/>
        <v>-1000.2422583740043</v>
      </c>
      <c r="E100" s="11">
        <f t="shared" si="25"/>
        <v>38</v>
      </c>
      <c r="F100" s="11">
        <f t="shared" si="26"/>
        <v>0</v>
      </c>
      <c r="G100" s="11">
        <f t="shared" si="27"/>
        <v>8354124.259077763</v>
      </c>
      <c r="H100" s="12">
        <f t="shared" si="28"/>
        <v>1444</v>
      </c>
      <c r="I100" s="10">
        <f t="shared" si="29"/>
        <v>69.21900930664614</v>
      </c>
      <c r="J100" s="10">
        <f t="shared" si="30"/>
        <v>31.595671932336202</v>
      </c>
      <c r="K100" s="10">
        <f t="shared" si="31"/>
        <v>37.62333737430994</v>
      </c>
      <c r="L100" s="10">
        <f t="shared" si="32"/>
        <v>-0.26274983798822404</v>
      </c>
      <c r="N100" s="10">
        <f>riaa_curve!F100</f>
        <v>-0.5889192529934313</v>
      </c>
      <c r="O100" s="13">
        <f t="shared" si="33"/>
        <v>0.32616941500520724</v>
      </c>
      <c r="P100">
        <f>L100-riaa_curve!G100</f>
        <v>0.32543063766336644</v>
      </c>
    </row>
    <row r="101" spans="1:16" ht="12.75">
      <c r="A101" s="21">
        <v>1280</v>
      </c>
      <c r="B101" s="12">
        <f t="shared" si="23"/>
        <v>8042.47719318987</v>
      </c>
      <c r="C101" s="11">
        <f t="shared" si="24"/>
        <v>2706.361962093554</v>
      </c>
      <c r="D101" s="11">
        <f t="shared" si="22"/>
        <v>-933.4692806718402</v>
      </c>
      <c r="E101" s="11">
        <f t="shared" si="25"/>
        <v>38</v>
      </c>
      <c r="F101" s="11">
        <f t="shared" si="26"/>
        <v>0</v>
      </c>
      <c r="G101" s="11">
        <f t="shared" si="27"/>
        <v>8195759.967824875</v>
      </c>
      <c r="H101" s="12">
        <f t="shared" si="28"/>
        <v>1444</v>
      </c>
      <c r="I101" s="10">
        <f t="shared" si="29"/>
        <v>69.13589230576443</v>
      </c>
      <c r="J101" s="10">
        <f t="shared" si="30"/>
        <v>31.595671932336202</v>
      </c>
      <c r="K101" s="10">
        <f t="shared" si="31"/>
        <v>37.54022037342823</v>
      </c>
      <c r="L101" s="10">
        <f t="shared" si="32"/>
        <v>-0.34586683886993796</v>
      </c>
      <c r="N101" s="10">
        <f>riaa_curve!F101</f>
        <v>-0.8253670076589046</v>
      </c>
      <c r="O101" s="13">
        <f t="shared" si="33"/>
        <v>0.4795001687889666</v>
      </c>
      <c r="P101">
        <f>L101-riaa_curve!G101</f>
        <v>0.47839389529644194</v>
      </c>
    </row>
    <row r="102" spans="1:16" ht="12.75">
      <c r="A102" s="21">
        <v>1371.87003204645</v>
      </c>
      <c r="B102" s="12">
        <f t="shared" si="23"/>
        <v>8619.713628714242</v>
      </c>
      <c r="C102" s="11">
        <f t="shared" si="24"/>
        <v>2701.6611361702735</v>
      </c>
      <c r="D102" s="11">
        <f t="shared" si="22"/>
        <v>-871.1284868163631</v>
      </c>
      <c r="E102" s="11">
        <f t="shared" si="25"/>
        <v>38</v>
      </c>
      <c r="F102" s="11">
        <f t="shared" si="26"/>
        <v>0</v>
      </c>
      <c r="G102" s="11">
        <f t="shared" si="27"/>
        <v>8057837.73523582</v>
      </c>
      <c r="H102" s="12">
        <f t="shared" si="28"/>
        <v>1444</v>
      </c>
      <c r="I102" s="10">
        <f t="shared" si="29"/>
        <v>69.06218517532226</v>
      </c>
      <c r="J102" s="10">
        <f t="shared" si="30"/>
        <v>31.595671932336202</v>
      </c>
      <c r="K102" s="10">
        <f t="shared" si="31"/>
        <v>37.46651324298605</v>
      </c>
      <c r="L102" s="10">
        <f t="shared" si="32"/>
        <v>-0.4195739693121112</v>
      </c>
      <c r="N102" s="10">
        <f>riaa_curve!F102</f>
        <v>-1.0686583043693147</v>
      </c>
      <c r="O102" s="13">
        <f t="shared" si="33"/>
        <v>0.6490843350572035</v>
      </c>
      <c r="P102">
        <f>L102-riaa_curve!G102</f>
        <v>0.6475559577145091</v>
      </c>
    </row>
    <row r="103" spans="1:16" ht="12.75">
      <c r="A103" s="21">
        <v>1470.3338943962</v>
      </c>
      <c r="B103" s="12">
        <f t="shared" si="23"/>
        <v>9238.380321918346</v>
      </c>
      <c r="C103" s="11">
        <f t="shared" si="24"/>
        <v>2697.567327641798</v>
      </c>
      <c r="D103" s="11">
        <f t="shared" si="22"/>
        <v>-812.9304434266414</v>
      </c>
      <c r="E103" s="11">
        <f t="shared" si="25"/>
        <v>38</v>
      </c>
      <c r="F103" s="11">
        <f t="shared" si="26"/>
        <v>0</v>
      </c>
      <c r="G103" s="11">
        <f t="shared" si="27"/>
        <v>7937725.393010347</v>
      </c>
      <c r="H103" s="12">
        <f t="shared" si="28"/>
        <v>1444</v>
      </c>
      <c r="I103" s="10">
        <f t="shared" si="29"/>
        <v>68.99696070337939</v>
      </c>
      <c r="J103" s="10">
        <f t="shared" si="30"/>
        <v>31.595671932336202</v>
      </c>
      <c r="K103" s="10">
        <f t="shared" si="31"/>
        <v>37.401288771043184</v>
      </c>
      <c r="L103" s="10">
        <f t="shared" si="32"/>
        <v>-0.4847984412549806</v>
      </c>
      <c r="N103" s="10">
        <f>riaa_curve!F103</f>
        <v>-1.3207460009342604</v>
      </c>
      <c r="O103" s="13">
        <f t="shared" si="33"/>
        <v>0.8359475596792798</v>
      </c>
      <c r="P103">
        <f>L103-riaa_curve!G103</f>
        <v>0.8339343629626015</v>
      </c>
    </row>
    <row r="104" spans="1:16" ht="12.75">
      <c r="A104" s="21">
        <v>1575.86484908149</v>
      </c>
      <c r="B104" s="12">
        <f t="shared" si="23"/>
        <v>9901.450865849594</v>
      </c>
      <c r="C104" s="11">
        <f t="shared" si="24"/>
        <v>2694.00232152736</v>
      </c>
      <c r="D104" s="11">
        <f t="shared" si="22"/>
        <v>-758.6037208041707</v>
      </c>
      <c r="E104" s="11">
        <f t="shared" si="25"/>
        <v>38</v>
      </c>
      <c r="F104" s="11">
        <f t="shared" si="26"/>
        <v>0</v>
      </c>
      <c r="G104" s="11">
        <f t="shared" si="27"/>
        <v>7833128.1136127375</v>
      </c>
      <c r="H104" s="12">
        <f t="shared" si="28"/>
        <v>1444</v>
      </c>
      <c r="I104" s="10">
        <f t="shared" si="29"/>
        <v>68.93935229642322</v>
      </c>
      <c r="J104" s="10">
        <f t="shared" si="30"/>
        <v>31.595671932336202</v>
      </c>
      <c r="K104" s="10">
        <f t="shared" si="31"/>
        <v>37.34368036408702</v>
      </c>
      <c r="L104" s="10">
        <f t="shared" si="32"/>
        <v>-0.5424068482111437</v>
      </c>
      <c r="N104" s="10">
        <f>riaa_curve!F104</f>
        <v>-1.5834401698817082</v>
      </c>
      <c r="O104" s="13">
        <f t="shared" si="33"/>
        <v>1.0410333216705645</v>
      </c>
      <c r="P104">
        <f>L104-riaa_curve!G104</f>
        <v>1.0384632805207268</v>
      </c>
    </row>
    <row r="105" spans="1:16" ht="12.75">
      <c r="A105" s="21">
        <v>1688.9701257893</v>
      </c>
      <c r="B105" s="12">
        <f t="shared" si="23"/>
        <v>10612.112278624587</v>
      </c>
      <c r="C105" s="11">
        <f t="shared" si="24"/>
        <v>2690.8979400142985</v>
      </c>
      <c r="D105" s="11">
        <f t="shared" si="22"/>
        <v>-707.8939443492355</v>
      </c>
      <c r="E105" s="11">
        <f t="shared" si="25"/>
        <v>38</v>
      </c>
      <c r="F105" s="11">
        <f t="shared" si="26"/>
        <v>0</v>
      </c>
      <c r="G105" s="11">
        <f t="shared" si="27"/>
        <v>7742045.560019514</v>
      </c>
      <c r="H105" s="12">
        <f t="shared" si="28"/>
        <v>1444</v>
      </c>
      <c r="I105" s="10">
        <f t="shared" si="29"/>
        <v>68.88855722705857</v>
      </c>
      <c r="J105" s="10">
        <f t="shared" si="30"/>
        <v>31.595671932336202</v>
      </c>
      <c r="K105" s="10">
        <f t="shared" si="31"/>
        <v>37.29288529472237</v>
      </c>
      <c r="L105" s="10">
        <f t="shared" si="32"/>
        <v>-0.5932019175757972</v>
      </c>
      <c r="N105" s="10">
        <f>riaa_curve!F105</f>
        <v>-1.8583766848418009</v>
      </c>
      <c r="O105" s="13">
        <f t="shared" si="33"/>
        <v>1.2651747672660036</v>
      </c>
      <c r="P105">
        <f>L105-riaa_curve!G105</f>
        <v>1.2619651679313577</v>
      </c>
    </row>
    <row r="106" spans="1:16" ht="12.75">
      <c r="A106" s="21">
        <v>1810.19335983756</v>
      </c>
      <c r="B106" s="12">
        <f t="shared" si="23"/>
        <v>11373.780321685406</v>
      </c>
      <c r="C106" s="11">
        <f t="shared" si="24"/>
        <v>2688.1947643244994</v>
      </c>
      <c r="D106" s="11">
        <f t="shared" si="22"/>
        <v>-660.5628617619666</v>
      </c>
      <c r="E106" s="11">
        <f t="shared" si="25"/>
        <v>38</v>
      </c>
      <c r="F106" s="11">
        <f t="shared" si="26"/>
        <v>0</v>
      </c>
      <c r="G106" s="11">
        <f t="shared" si="27"/>
        <v>7662734.385280809</v>
      </c>
      <c r="H106" s="12">
        <f t="shared" si="28"/>
        <v>1444</v>
      </c>
      <c r="I106" s="10">
        <f t="shared" si="29"/>
        <v>68.84383771791045</v>
      </c>
      <c r="J106" s="10">
        <f t="shared" si="30"/>
        <v>31.595671932336202</v>
      </c>
      <c r="K106" s="10">
        <f t="shared" si="31"/>
        <v>37.248165785574244</v>
      </c>
      <c r="L106" s="10">
        <f t="shared" si="32"/>
        <v>-0.6379214267239206</v>
      </c>
      <c r="N106" s="10">
        <f>riaa_curve!F106</f>
        <v>-2.146989309974689</v>
      </c>
      <c r="O106" s="13">
        <f t="shared" si="33"/>
        <v>1.5090678832507685</v>
      </c>
      <c r="P106">
        <f>L106-riaa_curve!G106</f>
        <v>1.5051237406949163</v>
      </c>
    </row>
    <row r="107" spans="1:16" ht="12.75">
      <c r="A107" s="21">
        <v>1940.1172051333</v>
      </c>
      <c r="B107" s="12">
        <f t="shared" si="23"/>
        <v>12190.115917499874</v>
      </c>
      <c r="C107" s="11">
        <f t="shared" si="24"/>
        <v>2685.8410169308477</v>
      </c>
      <c r="D107" s="11">
        <f t="shared" si="22"/>
        <v>-616.3874337808472</v>
      </c>
      <c r="E107" s="11">
        <f t="shared" si="25"/>
        <v>38</v>
      </c>
      <c r="F107" s="11">
        <f t="shared" si="26"/>
        <v>0</v>
      </c>
      <c r="G107" s="11">
        <f t="shared" si="27"/>
        <v>7593675.436751068</v>
      </c>
      <c r="H107" s="12">
        <f t="shared" si="28"/>
        <v>1444</v>
      </c>
      <c r="I107" s="10">
        <f t="shared" si="29"/>
        <v>68.80452030907503</v>
      </c>
      <c r="J107" s="10">
        <f t="shared" si="30"/>
        <v>31.595671932336202</v>
      </c>
      <c r="K107" s="10">
        <f t="shared" si="31"/>
        <v>37.20884837673883</v>
      </c>
      <c r="L107" s="10">
        <f t="shared" si="32"/>
        <v>-0.6772388355593364</v>
      </c>
      <c r="N107" s="10">
        <f>riaa_curve!F107</f>
        <v>-2.4504865311461685</v>
      </c>
      <c r="O107" s="13">
        <f t="shared" si="33"/>
        <v>1.7732476955868322</v>
      </c>
      <c r="P107">
        <f>L107-riaa_curve!G107</f>
        <v>1.7684599377336845</v>
      </c>
    </row>
    <row r="108" spans="1:16" ht="12.75">
      <c r="A108" s="21">
        <v>2079.36613467196</v>
      </c>
      <c r="B108" s="12">
        <f t="shared" si="23"/>
        <v>13065.042745617668</v>
      </c>
      <c r="C108" s="11">
        <f t="shared" si="24"/>
        <v>2683.791584594466</v>
      </c>
      <c r="D108" s="11">
        <f t="shared" si="22"/>
        <v>-575.1589540827416</v>
      </c>
      <c r="E108" s="11">
        <f t="shared" si="25"/>
        <v>38</v>
      </c>
      <c r="F108" s="11">
        <f t="shared" si="26"/>
        <v>0</v>
      </c>
      <c r="G108" s="11">
        <f t="shared" si="27"/>
        <v>7533545.092001626</v>
      </c>
      <c r="H108" s="12">
        <f t="shared" si="28"/>
        <v>1444</v>
      </c>
      <c r="I108" s="10">
        <f t="shared" si="29"/>
        <v>68.76999392081979</v>
      </c>
      <c r="J108" s="10">
        <f t="shared" si="30"/>
        <v>31.595671932336202</v>
      </c>
      <c r="K108" s="10">
        <f t="shared" si="31"/>
        <v>37.174321988483584</v>
      </c>
      <c r="L108" s="10">
        <f t="shared" si="32"/>
        <v>-0.7117652238145808</v>
      </c>
      <c r="N108" s="10">
        <f>riaa_curve!F108</f>
        <v>-2.769834355099615</v>
      </c>
      <c r="O108" s="13">
        <f t="shared" si="33"/>
        <v>2.058069131285034</v>
      </c>
      <c r="P108">
        <f>L108-riaa_curve!G108</f>
        <v>2.0523125161193363</v>
      </c>
    </row>
    <row r="109" spans="1:16" ht="12.75">
      <c r="A109" s="21">
        <v>2228.60944203807</v>
      </c>
      <c r="B109" s="12">
        <f t="shared" si="23"/>
        <v>14002.766101655297</v>
      </c>
      <c r="C109" s="11">
        <f t="shared" si="24"/>
        <v>2682.0071649268716</v>
      </c>
      <c r="D109" s="11">
        <f t="shared" si="22"/>
        <v>-536.6822022718295</v>
      </c>
      <c r="E109" s="11">
        <f t="shared" si="25"/>
        <v>38</v>
      </c>
      <c r="F109" s="11">
        <f t="shared" si="26"/>
        <v>0</v>
      </c>
      <c r="G109" s="11">
        <f t="shared" si="27"/>
        <v>7481190.218954416</v>
      </c>
      <c r="H109" s="12">
        <f t="shared" si="28"/>
        <v>1444</v>
      </c>
      <c r="I109" s="10">
        <f t="shared" si="29"/>
        <v>68.73970697383642</v>
      </c>
      <c r="J109" s="10">
        <f t="shared" si="30"/>
        <v>31.595671932336202</v>
      </c>
      <c r="K109" s="10">
        <f t="shared" si="31"/>
        <v>37.14403504150022</v>
      </c>
      <c r="L109" s="10">
        <f t="shared" si="32"/>
        <v>-0.7420521707979475</v>
      </c>
      <c r="N109" s="10">
        <f>riaa_curve!F109</f>
        <v>-3.1057461209122756</v>
      </c>
      <c r="O109" s="13">
        <f t="shared" si="33"/>
        <v>2.363693950114328</v>
      </c>
      <c r="P109">
        <f>L109-riaa_curve!G109</f>
        <v>2.3568246768212475</v>
      </c>
    </row>
    <row r="110" spans="1:16" ht="12.75">
      <c r="A110" s="21">
        <v>2388.56445833422</v>
      </c>
      <c r="B110" s="12">
        <f t="shared" si="23"/>
        <v>15007.793109856939</v>
      </c>
      <c r="C110" s="11">
        <f t="shared" si="24"/>
        <v>2680.453521195876</v>
      </c>
      <c r="D110" s="11">
        <f t="shared" si="22"/>
        <v>-500.7746325400599</v>
      </c>
      <c r="E110" s="11">
        <f t="shared" si="25"/>
        <v>38</v>
      </c>
      <c r="F110" s="11">
        <f t="shared" si="26"/>
        <v>0</v>
      </c>
      <c r="G110" s="11">
        <f t="shared" si="27"/>
        <v>7435606.311887003</v>
      </c>
      <c r="H110" s="12">
        <f t="shared" si="28"/>
        <v>1444</v>
      </c>
      <c r="I110" s="10">
        <f t="shared" si="29"/>
        <v>68.71316387406844</v>
      </c>
      <c r="J110" s="10">
        <f t="shared" si="30"/>
        <v>31.595671932336202</v>
      </c>
      <c r="K110" s="10">
        <f t="shared" si="31"/>
        <v>37.11749194173224</v>
      </c>
      <c r="L110" s="10">
        <f t="shared" si="32"/>
        <v>-0.7685952705659247</v>
      </c>
      <c r="N110" s="10">
        <f>riaa_curve!F110</f>
        <v>-3.4586800195827507</v>
      </c>
      <c r="O110" s="13">
        <f t="shared" si="33"/>
        <v>2.690084749016826</v>
      </c>
      <c r="P110">
        <f>L110-riaa_curve!G110</f>
        <v>2.6819377188598956</v>
      </c>
    </row>
    <row r="111" spans="1:16" ht="12.75">
      <c r="A111" s="21">
        <v>2559.99999999999</v>
      </c>
      <c r="B111" s="12">
        <f t="shared" si="23"/>
        <v>16084.954386379677</v>
      </c>
      <c r="C111" s="11">
        <f t="shared" si="24"/>
        <v>2679.1008319016582</v>
      </c>
      <c r="D111" s="11">
        <f t="shared" si="22"/>
        <v>-467.2655995239693</v>
      </c>
      <c r="E111" s="11">
        <f t="shared" si="25"/>
        <v>38</v>
      </c>
      <c r="F111" s="11">
        <f t="shared" si="26"/>
        <v>0</v>
      </c>
      <c r="G111" s="11">
        <f t="shared" si="27"/>
        <v>7395918.407994652</v>
      </c>
      <c r="H111" s="12">
        <f t="shared" si="28"/>
        <v>1444</v>
      </c>
      <c r="I111" s="10">
        <f t="shared" si="29"/>
        <v>68.68992111363129</v>
      </c>
      <c r="J111" s="10">
        <f t="shared" si="30"/>
        <v>31.595671932336202</v>
      </c>
      <c r="K111" s="10">
        <f t="shared" si="31"/>
        <v>37.09424918129508</v>
      </c>
      <c r="L111" s="10">
        <f t="shared" si="32"/>
        <v>-0.7918380310030813</v>
      </c>
      <c r="N111" s="10">
        <f>riaa_curve!F111</f>
        <v>-3.8288445390284167</v>
      </c>
      <c r="O111" s="13">
        <f t="shared" si="33"/>
        <v>3.0370065080253354</v>
      </c>
      <c r="P111">
        <f>L111-riaa_curve!G111</f>
        <v>3.0273921844527365</v>
      </c>
    </row>
    <row r="112" spans="1:16" ht="12.75">
      <c r="A112" s="21">
        <v>2743.7400640929</v>
      </c>
      <c r="B112" s="12">
        <f t="shared" si="23"/>
        <v>17239.427257428484</v>
      </c>
      <c r="C112" s="11">
        <f t="shared" si="24"/>
        <v>2677.923123263961</v>
      </c>
      <c r="D112" s="11">
        <f t="shared" si="22"/>
        <v>-435.99562205691865</v>
      </c>
      <c r="E112" s="11">
        <f t="shared" si="25"/>
        <v>38</v>
      </c>
      <c r="F112" s="11">
        <f t="shared" si="26"/>
        <v>0</v>
      </c>
      <c r="G112" s="11">
        <f t="shared" si="27"/>
        <v>7361364.436564607</v>
      </c>
      <c r="H112" s="12">
        <f t="shared" si="28"/>
        <v>1444</v>
      </c>
      <c r="I112" s="10">
        <f t="shared" si="29"/>
        <v>68.6695831873302</v>
      </c>
      <c r="J112" s="10">
        <f t="shared" si="30"/>
        <v>31.595671932336202</v>
      </c>
      <c r="K112" s="10">
        <f t="shared" si="31"/>
        <v>37.073911254994</v>
      </c>
      <c r="L112" s="10">
        <f t="shared" si="32"/>
        <v>-0.8121759573041629</v>
      </c>
      <c r="N112" s="10">
        <f>riaa_curve!F112</f>
        <v>-4.216211506645973</v>
      </c>
      <c r="O112" s="13">
        <f t="shared" si="33"/>
        <v>3.4040355493418097</v>
      </c>
      <c r="P112">
        <f>L112-riaa_curve!G112</f>
        <v>3.392736359797418</v>
      </c>
    </row>
    <row r="113" spans="1:16" ht="12.75">
      <c r="A113" s="21">
        <v>2940.6677887924</v>
      </c>
      <c r="B113" s="12">
        <f t="shared" si="23"/>
        <v>18476.760643836693</v>
      </c>
      <c r="C113" s="11">
        <f t="shared" si="24"/>
        <v>2676.8977741979907</v>
      </c>
      <c r="D113" s="11">
        <f t="shared" si="22"/>
        <v>-406.81568487816</v>
      </c>
      <c r="E113" s="11">
        <f t="shared" si="25"/>
        <v>38</v>
      </c>
      <c r="F113" s="11">
        <f t="shared" si="26"/>
        <v>0</v>
      </c>
      <c r="G113" s="11">
        <f t="shared" si="27"/>
        <v>7331280.694969043</v>
      </c>
      <c r="H113" s="12">
        <f t="shared" si="28"/>
        <v>1444</v>
      </c>
      <c r="I113" s="10">
        <f t="shared" si="29"/>
        <v>68.65179847789054</v>
      </c>
      <c r="J113" s="10">
        <f t="shared" si="30"/>
        <v>31.595671932336202</v>
      </c>
      <c r="K113" s="10">
        <f t="shared" si="31"/>
        <v>37.056126545554335</v>
      </c>
      <c r="L113" s="10">
        <f t="shared" si="32"/>
        <v>-0.8299606667438297</v>
      </c>
      <c r="N113" s="10">
        <f>riaa_curve!F113</f>
        <v>-4.6205358677766135</v>
      </c>
      <c r="O113" s="13">
        <f t="shared" si="33"/>
        <v>3.790575201032784</v>
      </c>
      <c r="P113">
        <f>L113-riaa_curve!G113</f>
        <v>3.7773414150480136</v>
      </c>
    </row>
    <row r="114" spans="1:16" ht="12.75">
      <c r="A114" s="21">
        <v>3151.72969816298</v>
      </c>
      <c r="B114" s="12">
        <f t="shared" si="23"/>
        <v>19802.90173169919</v>
      </c>
      <c r="C114" s="11">
        <f t="shared" si="24"/>
        <v>2676.005084630968</v>
      </c>
      <c r="D114" s="11">
        <f t="shared" si="22"/>
        <v>-379.5865778736352</v>
      </c>
      <c r="E114" s="11">
        <f t="shared" si="25"/>
        <v>38</v>
      </c>
      <c r="F114" s="11">
        <f t="shared" si="26"/>
        <v>0</v>
      </c>
      <c r="G114" s="11">
        <f t="shared" si="27"/>
        <v>7305089.183072613</v>
      </c>
      <c r="H114" s="12">
        <f t="shared" si="28"/>
        <v>1444</v>
      </c>
      <c r="I114" s="10">
        <f t="shared" si="29"/>
        <v>68.6362552232095</v>
      </c>
      <c r="J114" s="10">
        <f t="shared" si="30"/>
        <v>31.595671932336202</v>
      </c>
      <c r="K114" s="10">
        <f t="shared" si="31"/>
        <v>37.0405832908733</v>
      </c>
      <c r="L114" s="10">
        <f t="shared" si="32"/>
        <v>-0.8455039214248643</v>
      </c>
      <c r="N114" s="10">
        <f>riaa_curve!F114</f>
        <v>-5.0413808915831915</v>
      </c>
      <c r="O114" s="13">
        <f t="shared" si="33"/>
        <v>4.195876970158327</v>
      </c>
      <c r="P114">
        <f>L114-riaa_curve!G114</f>
        <v>4.180421979429983</v>
      </c>
    </row>
    <row r="115" spans="1:16" ht="12.75">
      <c r="A115" s="21">
        <v>3377.9402515786</v>
      </c>
      <c r="B115" s="12">
        <f t="shared" si="23"/>
        <v>21224.224557249174</v>
      </c>
      <c r="C115" s="11">
        <f t="shared" si="24"/>
        <v>2675.2278991386556</v>
      </c>
      <c r="D115" s="11">
        <f t="shared" si="22"/>
        <v>-354.17827205848795</v>
      </c>
      <c r="E115" s="11">
        <f t="shared" si="25"/>
        <v>38</v>
      </c>
      <c r="F115" s="11">
        <f t="shared" si="26"/>
        <v>0</v>
      </c>
      <c r="G115" s="11">
        <f t="shared" si="27"/>
        <v>7282286.560728162</v>
      </c>
      <c r="H115" s="12">
        <f t="shared" si="28"/>
        <v>1444</v>
      </c>
      <c r="I115" s="10">
        <f t="shared" si="29"/>
        <v>68.6226776458616</v>
      </c>
      <c r="J115" s="10">
        <f t="shared" si="30"/>
        <v>31.595671932336202</v>
      </c>
      <c r="K115" s="10">
        <f t="shared" si="31"/>
        <v>37.0270057135254</v>
      </c>
      <c r="L115" s="10">
        <f t="shared" si="32"/>
        <v>-0.8590814987727668</v>
      </c>
      <c r="N115" s="10">
        <f>riaa_curve!F115</f>
        <v>-5.478147193958993</v>
      </c>
      <c r="O115" s="13">
        <f t="shared" si="33"/>
        <v>4.619065695186226</v>
      </c>
      <c r="P115">
        <f>L115-riaa_curve!G115</f>
        <v>4.601060611423282</v>
      </c>
    </row>
    <row r="116" spans="1:16" ht="12.75">
      <c r="A116" s="21">
        <v>3620.38671967511</v>
      </c>
      <c r="B116" s="12">
        <f t="shared" si="23"/>
        <v>22747.56064337075</v>
      </c>
      <c r="C116" s="11">
        <f t="shared" si="24"/>
        <v>2674.551278876329</v>
      </c>
      <c r="D116" s="11">
        <f t="shared" si="22"/>
        <v>-330.46933124343576</v>
      </c>
      <c r="E116" s="11">
        <f t="shared" si="25"/>
        <v>38</v>
      </c>
      <c r="F116" s="11">
        <f t="shared" si="26"/>
        <v>0</v>
      </c>
      <c r="G116" s="11">
        <f t="shared" si="27"/>
        <v>7262434.52223149</v>
      </c>
      <c r="H116" s="12">
        <f t="shared" si="28"/>
        <v>1444</v>
      </c>
      <c r="I116" s="10">
        <f t="shared" si="29"/>
        <v>68.6108222983739</v>
      </c>
      <c r="J116" s="10">
        <f t="shared" si="30"/>
        <v>31.595671932336202</v>
      </c>
      <c r="K116" s="10">
        <f t="shared" si="31"/>
        <v>37.0151503660377</v>
      </c>
      <c r="L116" s="10">
        <f t="shared" si="32"/>
        <v>-0.870936846260463</v>
      </c>
      <c r="N116" s="10">
        <f>riaa_curve!F116</f>
        <v>-5.93010384005823</v>
      </c>
      <c r="O116" s="13">
        <f t="shared" si="33"/>
        <v>5.059166993797767</v>
      </c>
      <c r="P116">
        <f>L116-riaa_curve!G116</f>
        <v>5.038234469072215</v>
      </c>
    </row>
    <row r="117" spans="1:16" ht="12.75">
      <c r="A117" s="21">
        <v>3880.23441026661</v>
      </c>
      <c r="B117" s="12">
        <f t="shared" si="23"/>
        <v>24380.231834999813</v>
      </c>
      <c r="C117" s="11">
        <f t="shared" si="24"/>
        <v>2673.962215655377</v>
      </c>
      <c r="D117" s="11">
        <f aca="true" t="shared" si="34" ref="D117:D148">(-B117*$K$6*$K$10^2)/(1+B117^2*$K$6^2*$K$10^2)</f>
        <v>-308.3463581366668</v>
      </c>
      <c r="E117" s="11">
        <f t="shared" si="25"/>
        <v>38</v>
      </c>
      <c r="F117" s="11">
        <f t="shared" si="26"/>
        <v>0</v>
      </c>
      <c r="G117" s="11">
        <f t="shared" si="27"/>
        <v>7245151.407328758</v>
      </c>
      <c r="H117" s="12">
        <f t="shared" si="28"/>
        <v>1444</v>
      </c>
      <c r="I117" s="10">
        <f t="shared" si="29"/>
        <v>68.60047465677494</v>
      </c>
      <c r="J117" s="10">
        <f t="shared" si="30"/>
        <v>31.595671932336202</v>
      </c>
      <c r="K117" s="10">
        <f t="shared" si="31"/>
        <v>37.00480272443873</v>
      </c>
      <c r="L117" s="10">
        <f t="shared" si="32"/>
        <v>-0.8812844878594319</v>
      </c>
      <c r="N117" s="10">
        <f>riaa_curve!F117</f>
        <v>-6.396419835828816</v>
      </c>
      <c r="O117" s="13">
        <f t="shared" si="33"/>
        <v>5.515135347969384</v>
      </c>
      <c r="P117">
        <f>L117-riaa_curve!G117</f>
        <v>5.490842510072266</v>
      </c>
    </row>
    <row r="118" spans="1:16" ht="12.75">
      <c r="A118" s="21">
        <v>4158.73226934392</v>
      </c>
      <c r="B118" s="12">
        <f aca="true" t="shared" si="35" ref="B118:B149">(2*PI()*A118)</f>
        <v>26130.085491235335</v>
      </c>
      <c r="C118" s="11">
        <f t="shared" si="24"/>
        <v>2673.44938278782</v>
      </c>
      <c r="D118" s="11">
        <f t="shared" si="34"/>
        <v>-287.7034735036504</v>
      </c>
      <c r="E118" s="11">
        <f aca="true" t="shared" si="36" ref="E118:E149">$K$9</f>
        <v>38</v>
      </c>
      <c r="F118" s="11">
        <f aca="true" t="shared" si="37" ref="F118:F149">0</f>
        <v>0</v>
      </c>
      <c r="G118" s="11">
        <f aca="true" t="shared" si="38" ref="G118:G149">C118*C118+D118*D118</f>
        <v>7230104.890994642</v>
      </c>
      <c r="H118" s="12">
        <f aca="true" t="shared" si="39" ref="H118:H149">E118*E118+F118*F118</f>
        <v>1444</v>
      </c>
      <c r="I118" s="10">
        <f aca="true" t="shared" si="40" ref="I118:I149">10*LOG10(G118)</f>
        <v>68.59144597882323</v>
      </c>
      <c r="J118" s="10">
        <f aca="true" t="shared" si="41" ref="J118:J149">10*LOG10(H118)</f>
        <v>31.595671932336202</v>
      </c>
      <c r="K118" s="10">
        <f aca="true" t="shared" si="42" ref="K118:K149">I118-J118</f>
        <v>36.99577404648703</v>
      </c>
      <c r="L118" s="10">
        <f aca="true" t="shared" si="43" ref="L118:L149">K118-$K$18</f>
        <v>-0.8903131658111363</v>
      </c>
      <c r="N118" s="10">
        <f>riaa_curve!F118</f>
        <v>-6.876194510929473</v>
      </c>
      <c r="O118" s="13">
        <f t="shared" si="33"/>
        <v>5.985881345118337</v>
      </c>
      <c r="P118">
        <f>L118-riaa_curve!G118</f>
        <v>5.957731726964305</v>
      </c>
    </row>
    <row r="119" spans="1:16" ht="12.75">
      <c r="A119" s="21">
        <v>4457.21888407614</v>
      </c>
      <c r="B119" s="12">
        <f t="shared" si="35"/>
        <v>28005.532203310595</v>
      </c>
      <c r="C119" s="11">
        <f t="shared" si="24"/>
        <v>2673.0029179983326</v>
      </c>
      <c r="D119" s="11">
        <f t="shared" si="34"/>
        <v>-268.44182692620143</v>
      </c>
      <c r="E119" s="11">
        <f t="shared" si="36"/>
        <v>38</v>
      </c>
      <c r="F119" s="11">
        <f t="shared" si="37"/>
        <v>0</v>
      </c>
      <c r="G119" s="11">
        <f t="shared" si="38"/>
        <v>7217005.614071078</v>
      </c>
      <c r="H119" s="12">
        <f t="shared" si="39"/>
        <v>1444</v>
      </c>
      <c r="I119" s="10">
        <f t="shared" si="40"/>
        <v>68.5835704313332</v>
      </c>
      <c r="J119" s="10">
        <f t="shared" si="41"/>
        <v>31.595671932336202</v>
      </c>
      <c r="K119" s="10">
        <f t="shared" si="42"/>
        <v>36.987898498997</v>
      </c>
      <c r="L119" s="10">
        <f t="shared" si="43"/>
        <v>-0.8981887133011668</v>
      </c>
      <c r="N119" s="10">
        <f>riaa_curve!F119</f>
        <v>-7.368485589840816</v>
      </c>
      <c r="O119" s="13">
        <f t="shared" si="33"/>
        <v>6.470296876539649</v>
      </c>
      <c r="P119">
        <f>L119-riaa_curve!G119</f>
        <v>6.4377212039784695</v>
      </c>
    </row>
    <row r="120" spans="1:16" ht="12.75">
      <c r="A120" s="21">
        <v>4777.12891666844</v>
      </c>
      <c r="B120" s="12">
        <f t="shared" si="35"/>
        <v>30015.586219713878</v>
      </c>
      <c r="C120" s="11">
        <f t="shared" si="24"/>
        <v>2672.6142342975204</v>
      </c>
      <c r="D120" s="11">
        <f t="shared" si="34"/>
        <v>-250.46913765876207</v>
      </c>
      <c r="E120" s="11">
        <f t="shared" si="36"/>
        <v>38</v>
      </c>
      <c r="F120" s="11">
        <f t="shared" si="37"/>
        <v>0</v>
      </c>
      <c r="G120" s="11">
        <f t="shared" si="38"/>
        <v>7205601.634289245</v>
      </c>
      <c r="H120" s="12">
        <f t="shared" si="39"/>
        <v>1444</v>
      </c>
      <c r="I120" s="10">
        <f t="shared" si="40"/>
        <v>68.57670248237244</v>
      </c>
      <c r="J120" s="10">
        <f t="shared" si="41"/>
        <v>31.595671932336202</v>
      </c>
      <c r="K120" s="10">
        <f t="shared" si="42"/>
        <v>36.98103055003624</v>
      </c>
      <c r="L120" s="10">
        <f t="shared" si="43"/>
        <v>-0.9050566622619272</v>
      </c>
      <c r="N120" s="10">
        <f>riaa_curve!F120</f>
        <v>-7.872334092992247</v>
      </c>
      <c r="O120" s="13">
        <f t="shared" si="33"/>
        <v>6.96727743073032</v>
      </c>
      <c r="P120">
        <f>L120-riaa_curve!G120</f>
        <v>6.92962311726064</v>
      </c>
    </row>
    <row r="121" spans="1:16" ht="12.75">
      <c r="A121" s="21">
        <v>5119.99999999999</v>
      </c>
      <c r="B121" s="12">
        <f t="shared" si="35"/>
        <v>32169.90877275942</v>
      </c>
      <c r="C121" s="11">
        <f t="shared" si="24"/>
        <v>2672.275855230911</v>
      </c>
      <c r="D121" s="11">
        <f t="shared" si="34"/>
        <v>-233.69926406566552</v>
      </c>
      <c r="E121" s="11">
        <f t="shared" si="36"/>
        <v>38</v>
      </c>
      <c r="F121" s="11">
        <f t="shared" si="37"/>
        <v>0</v>
      </c>
      <c r="G121" s="11">
        <f t="shared" si="38"/>
        <v>7195673.592474931</v>
      </c>
      <c r="H121" s="12">
        <f t="shared" si="39"/>
        <v>1444</v>
      </c>
      <c r="I121" s="10">
        <f t="shared" si="40"/>
        <v>68.57071454812187</v>
      </c>
      <c r="J121" s="10">
        <f t="shared" si="41"/>
        <v>31.595671932336202</v>
      </c>
      <c r="K121" s="10">
        <f t="shared" si="42"/>
        <v>36.97504261578567</v>
      </c>
      <c r="L121" s="10">
        <f t="shared" si="43"/>
        <v>-0.9110445965124967</v>
      </c>
      <c r="N121" s="10">
        <f>riaa_curve!F121</f>
        <v>-8.386785558274163</v>
      </c>
      <c r="O121" s="13">
        <f t="shared" si="33"/>
        <v>7.475740961761666</v>
      </c>
      <c r="P121">
        <f>L121-riaa_curve!G121</f>
        <v>7.432260141721656</v>
      </c>
    </row>
    <row r="122" spans="1:16" ht="12.75">
      <c r="A122" s="21">
        <v>5487.48012818581</v>
      </c>
      <c r="B122" s="12">
        <f t="shared" si="35"/>
        <v>34478.854514857034</v>
      </c>
      <c r="C122" s="11">
        <f t="shared" si="24"/>
        <v>2671.981271374031</v>
      </c>
      <c r="D122" s="11">
        <f t="shared" si="34"/>
        <v>-218.05180013128293</v>
      </c>
      <c r="E122" s="11">
        <f t="shared" si="36"/>
        <v>38</v>
      </c>
      <c r="F122" s="11">
        <f t="shared" si="37"/>
        <v>0</v>
      </c>
      <c r="G122" s="11">
        <f t="shared" si="38"/>
        <v>7187030.502114077</v>
      </c>
      <c r="H122" s="12">
        <f t="shared" si="39"/>
        <v>1444</v>
      </c>
      <c r="I122" s="10">
        <f t="shared" si="40"/>
        <v>68.56549488027991</v>
      </c>
      <c r="J122" s="10">
        <f t="shared" si="41"/>
        <v>31.595671932336202</v>
      </c>
      <c r="K122" s="10">
        <f t="shared" si="42"/>
        <v>36.96982294794371</v>
      </c>
      <c r="L122" s="10">
        <f t="shared" si="43"/>
        <v>-0.916264264354453</v>
      </c>
      <c r="N122" s="10">
        <f>riaa_curve!F122</f>
        <v>-8.910907388787454</v>
      </c>
      <c r="O122" s="13">
        <f t="shared" si="33"/>
        <v>7.994643124433001</v>
      </c>
      <c r="P122">
        <f>L122-riaa_curve!G122</f>
        <v>7.944479038485714</v>
      </c>
    </row>
    <row r="123" spans="1:16" ht="12.75">
      <c r="A123" s="21">
        <v>5881.3355775848</v>
      </c>
      <c r="B123" s="12">
        <f t="shared" si="35"/>
        <v>36953.521287673386</v>
      </c>
      <c r="C123" s="11">
        <f t="shared" si="24"/>
        <v>2671.724815342834</v>
      </c>
      <c r="D123" s="11">
        <f t="shared" si="34"/>
        <v>-203.45169756001647</v>
      </c>
      <c r="E123" s="11">
        <f t="shared" si="36"/>
        <v>38</v>
      </c>
      <c r="F123" s="11">
        <f t="shared" si="37"/>
        <v>0</v>
      </c>
      <c r="G123" s="11">
        <f t="shared" si="38"/>
        <v>7179506.082158754</v>
      </c>
      <c r="H123" s="12">
        <f t="shared" si="39"/>
        <v>1444</v>
      </c>
      <c r="I123" s="10">
        <f t="shared" si="40"/>
        <v>68.56094567756044</v>
      </c>
      <c r="J123" s="10">
        <f t="shared" si="41"/>
        <v>31.595671932336202</v>
      </c>
      <c r="K123" s="10">
        <f t="shared" si="42"/>
        <v>36.96527374522424</v>
      </c>
      <c r="L123" s="10">
        <f t="shared" si="43"/>
        <v>-0.920813467073927</v>
      </c>
      <c r="N123" s="10">
        <f>riaa_curve!F123</f>
        <v>-9.443802391830712</v>
      </c>
      <c r="O123" s="13">
        <f t="shared" si="33"/>
        <v>8.522988924756785</v>
      </c>
      <c r="P123">
        <f>L123-riaa_curve!G123</f>
        <v>8.465160453252512</v>
      </c>
    </row>
    <row r="124" spans="1:16" ht="12.75">
      <c r="A124" s="21">
        <v>6303.45939632595</v>
      </c>
      <c r="B124" s="12">
        <f t="shared" si="35"/>
        <v>39605.80346339832</v>
      </c>
      <c r="C124" s="11">
        <f t="shared" si="24"/>
        <v>2671.501552937507</v>
      </c>
      <c r="D124" s="11">
        <f t="shared" si="34"/>
        <v>-189.82891202063314</v>
      </c>
      <c r="E124" s="11">
        <f t="shared" si="36"/>
        <v>38</v>
      </c>
      <c r="F124" s="11">
        <f t="shared" si="37"/>
        <v>0</v>
      </c>
      <c r="G124" s="11">
        <f t="shared" si="38"/>
        <v>7172955.563186448</v>
      </c>
      <c r="H124" s="12">
        <f t="shared" si="39"/>
        <v>1444</v>
      </c>
      <c r="I124" s="10">
        <f t="shared" si="40"/>
        <v>68.55698140368033</v>
      </c>
      <c r="J124" s="10">
        <f t="shared" si="41"/>
        <v>31.595671932336202</v>
      </c>
      <c r="K124" s="10">
        <f t="shared" si="42"/>
        <v>36.96130947134412</v>
      </c>
      <c r="L124" s="10">
        <f t="shared" si="43"/>
        <v>-0.9247777409540419</v>
      </c>
      <c r="N124" s="10">
        <f>riaa_curve!F124</f>
        <v>-9.984618766688698</v>
      </c>
      <c r="O124" s="13">
        <f t="shared" si="33"/>
        <v>9.059841025734656</v>
      </c>
      <c r="P124">
        <f>L124-riaa_curve!G124</f>
        <v>8.993225147355403</v>
      </c>
    </row>
    <row r="125" spans="1:16" ht="12.75">
      <c r="A125" s="21">
        <v>6755.8805031572</v>
      </c>
      <c r="B125" s="12">
        <f t="shared" si="35"/>
        <v>42448.44911449835</v>
      </c>
      <c r="C125" s="11">
        <f t="shared" si="24"/>
        <v>2671.307188342439</v>
      </c>
      <c r="D125" s="11">
        <f t="shared" si="34"/>
        <v>-177.11807213601773</v>
      </c>
      <c r="E125" s="11">
        <f t="shared" si="36"/>
        <v>38</v>
      </c>
      <c r="F125" s="11">
        <f t="shared" si="37"/>
        <v>0</v>
      </c>
      <c r="G125" s="11">
        <f t="shared" si="38"/>
        <v>7167252.905967167</v>
      </c>
      <c r="H125" s="12">
        <f t="shared" si="39"/>
        <v>1444</v>
      </c>
      <c r="I125" s="10">
        <f t="shared" si="40"/>
        <v>68.55352729393233</v>
      </c>
      <c r="J125" s="10">
        <f t="shared" si="41"/>
        <v>31.595671932336202</v>
      </c>
      <c r="K125" s="10">
        <f t="shared" si="42"/>
        <v>36.95785536159613</v>
      </c>
      <c r="L125" s="10">
        <f t="shared" si="43"/>
        <v>-0.9282318507020335</v>
      </c>
      <c r="N125" s="10">
        <f>riaa_curve!F125</f>
        <v>-10.532556925067372</v>
      </c>
      <c r="O125" s="13">
        <f t="shared" si="33"/>
        <v>9.604325074365338</v>
      </c>
      <c r="P125">
        <f>L125-riaa_curve!G125</f>
        <v>9.527637010109387</v>
      </c>
    </row>
    <row r="126" spans="1:16" ht="12.75">
      <c r="A126" s="21">
        <v>7240.77343935023</v>
      </c>
      <c r="B126" s="12">
        <f t="shared" si="35"/>
        <v>45495.12128674156</v>
      </c>
      <c r="C126" s="11">
        <f t="shared" si="24"/>
        <v>2671.1379815713162</v>
      </c>
      <c r="D126" s="11">
        <f t="shared" si="34"/>
        <v>-165.25816987227017</v>
      </c>
      <c r="E126" s="11">
        <f t="shared" si="36"/>
        <v>38</v>
      </c>
      <c r="F126" s="11">
        <f t="shared" si="37"/>
        <v>0</v>
      </c>
      <c r="G126" s="11">
        <f t="shared" si="38"/>
        <v>7162288.379302417</v>
      </c>
      <c r="H126" s="12">
        <f t="shared" si="39"/>
        <v>1444</v>
      </c>
      <c r="I126" s="10">
        <f t="shared" si="40"/>
        <v>68.55051803274371</v>
      </c>
      <c r="J126" s="10">
        <f t="shared" si="41"/>
        <v>31.595671932336202</v>
      </c>
      <c r="K126" s="10">
        <f t="shared" si="42"/>
        <v>36.95484610040751</v>
      </c>
      <c r="L126" s="10">
        <f t="shared" si="43"/>
        <v>-0.9312411118906567</v>
      </c>
      <c r="N126" s="10">
        <f>riaa_curve!F126</f>
        <v>-11.086873595532005</v>
      </c>
      <c r="O126" s="13">
        <f t="shared" si="33"/>
        <v>10.155632483641348</v>
      </c>
      <c r="P126">
        <f>L126-riaa_curve!G126</f>
        <v>10.067403270761623</v>
      </c>
    </row>
    <row r="127" spans="1:16" ht="12.75">
      <c r="A127" s="21">
        <v>7760.46882053322</v>
      </c>
      <c r="B127" s="12">
        <f t="shared" si="35"/>
        <v>48760.463669999626</v>
      </c>
      <c r="C127" s="11">
        <f t="shared" si="24"/>
        <v>2670.9906765786645</v>
      </c>
      <c r="D127" s="11">
        <f t="shared" si="34"/>
        <v>-154.19227103802857</v>
      </c>
      <c r="E127" s="11">
        <f t="shared" si="36"/>
        <v>38</v>
      </c>
      <c r="F127" s="11">
        <f t="shared" si="37"/>
        <v>0</v>
      </c>
      <c r="G127" s="11">
        <f t="shared" si="38"/>
        <v>7157966.450818017</v>
      </c>
      <c r="H127" s="12">
        <f t="shared" si="39"/>
        <v>1444</v>
      </c>
      <c r="I127" s="10">
        <f t="shared" si="40"/>
        <v>68.54789658533065</v>
      </c>
      <c r="J127" s="10">
        <f t="shared" si="41"/>
        <v>31.595671932336202</v>
      </c>
      <c r="K127" s="10">
        <f t="shared" si="42"/>
        <v>36.952224652994445</v>
      </c>
      <c r="L127" s="10">
        <f t="shared" si="43"/>
        <v>-0.9338625593037193</v>
      </c>
      <c r="N127" s="10">
        <f>riaa_curve!F127</f>
        <v>-11.64688368342253</v>
      </c>
      <c r="O127" s="13">
        <f t="shared" si="33"/>
        <v>10.71302112411881</v>
      </c>
      <c r="P127">
        <f>L127-riaa_curve!G127</f>
        <v>10.611572352537127</v>
      </c>
    </row>
    <row r="128" spans="1:16" ht="12.75">
      <c r="A128" s="21">
        <v>8317.46453868783</v>
      </c>
      <c r="B128" s="12">
        <f t="shared" si="35"/>
        <v>52260.170982470605</v>
      </c>
      <c r="C128" s="11">
        <f t="shared" si="24"/>
        <v>2670.8624386619886</v>
      </c>
      <c r="D128" s="11">
        <f t="shared" si="34"/>
        <v>-143.86724466424647</v>
      </c>
      <c r="E128" s="11">
        <f t="shared" si="36"/>
        <v>38</v>
      </c>
      <c r="F128" s="11">
        <f t="shared" si="37"/>
        <v>0</v>
      </c>
      <c r="G128" s="11">
        <f t="shared" si="38"/>
        <v>7154203.950342747</v>
      </c>
      <c r="H128" s="12">
        <f t="shared" si="39"/>
        <v>1444</v>
      </c>
      <c r="I128" s="10">
        <f t="shared" si="40"/>
        <v>68.54561316753109</v>
      </c>
      <c r="J128" s="10">
        <f t="shared" si="41"/>
        <v>31.595671932336202</v>
      </c>
      <c r="K128" s="10">
        <f t="shared" si="42"/>
        <v>36.949941235194885</v>
      </c>
      <c r="L128" s="10">
        <f t="shared" si="43"/>
        <v>-0.9361459771032798</v>
      </c>
      <c r="N128" s="10">
        <f>riaa_curve!F128</f>
        <v>-12.211960342967686</v>
      </c>
      <c r="O128" s="13">
        <f t="shared" si="33"/>
        <v>11.275814365864406</v>
      </c>
      <c r="P128">
        <f>L128-riaa_curve!G128</f>
        <v>11.159229802761423</v>
      </c>
    </row>
    <row r="129" spans="1:16" ht="12.75">
      <c r="A129" s="21">
        <v>8914.43776815229</v>
      </c>
      <c r="B129" s="12">
        <f t="shared" si="35"/>
        <v>56011.06440662125</v>
      </c>
      <c r="C129" s="11">
        <f t="shared" si="24"/>
        <v>2670.7507999555423</v>
      </c>
      <c r="D129" s="11">
        <f t="shared" si="34"/>
        <v>-134.2335100950832</v>
      </c>
      <c r="E129" s="11">
        <f t="shared" si="36"/>
        <v>38</v>
      </c>
      <c r="F129" s="11">
        <f t="shared" si="37"/>
        <v>0</v>
      </c>
      <c r="G129" s="11">
        <f t="shared" si="38"/>
        <v>7150928.470695616</v>
      </c>
      <c r="H129" s="12">
        <f t="shared" si="39"/>
        <v>1444</v>
      </c>
      <c r="I129" s="10">
        <f t="shared" si="40"/>
        <v>68.5436243390193</v>
      </c>
      <c r="J129" s="10">
        <f t="shared" si="41"/>
        <v>31.595671932336202</v>
      </c>
      <c r="K129" s="10">
        <f t="shared" si="42"/>
        <v>36.9479524066831</v>
      </c>
      <c r="L129" s="10">
        <f t="shared" si="43"/>
        <v>-0.9381348056150642</v>
      </c>
      <c r="N129" s="10">
        <f>riaa_curve!F129</f>
        <v>-12.781533680487541</v>
      </c>
      <c r="O129" s="13">
        <f t="shared" si="33"/>
        <v>11.843398874872477</v>
      </c>
      <c r="P129">
        <f>L129-riaa_curve!G129</f>
        <v>11.709492704076979</v>
      </c>
    </row>
    <row r="130" spans="1:16" ht="12.75">
      <c r="A130" s="21">
        <v>9554.25783333688</v>
      </c>
      <c r="B130" s="12">
        <f t="shared" si="35"/>
        <v>60031.172439427755</v>
      </c>
      <c r="C130" s="11">
        <f t="shared" si="24"/>
        <v>2670.6536119710936</v>
      </c>
      <c r="D130" s="11">
        <f t="shared" si="34"/>
        <v>-125.24480068105375</v>
      </c>
      <c r="E130" s="11">
        <f t="shared" si="36"/>
        <v>38</v>
      </c>
      <c r="F130" s="11">
        <f t="shared" si="37"/>
        <v>0</v>
      </c>
      <c r="G130" s="11">
        <f t="shared" si="38"/>
        <v>7148076.975231885</v>
      </c>
      <c r="H130" s="12">
        <f t="shared" si="39"/>
        <v>1444</v>
      </c>
      <c r="I130" s="10">
        <f t="shared" si="40"/>
        <v>68.54189220629696</v>
      </c>
      <c r="J130" s="10">
        <f t="shared" si="41"/>
        <v>31.595671932336202</v>
      </c>
      <c r="K130" s="10">
        <f t="shared" si="42"/>
        <v>36.94622027396076</v>
      </c>
      <c r="L130" s="10">
        <f t="shared" si="43"/>
        <v>-0.9398669383374028</v>
      </c>
      <c r="N130" s="10">
        <f>riaa_curve!F130</f>
        <v>-13.3550884566369</v>
      </c>
      <c r="O130" s="13">
        <f t="shared" si="33"/>
        <v>12.415221518299496</v>
      </c>
      <c r="P130">
        <f>L130-riaa_curve!G130</f>
        <v>12.261502932904484</v>
      </c>
    </row>
    <row r="131" spans="1:17" ht="12.75">
      <c r="A131" s="21">
        <v>10240</v>
      </c>
      <c r="B131" s="12">
        <f t="shared" si="35"/>
        <v>64339.81754551896</v>
      </c>
      <c r="C131" s="11">
        <f t="shared" si="24"/>
        <v>2670.5690042755828</v>
      </c>
      <c r="D131" s="11">
        <f t="shared" si="34"/>
        <v>-116.85794302536088</v>
      </c>
      <c r="E131" s="11">
        <f t="shared" si="36"/>
        <v>38</v>
      </c>
      <c r="F131" s="11">
        <f t="shared" si="37"/>
        <v>0</v>
      </c>
      <c r="G131" s="11">
        <f t="shared" si="38"/>
        <v>7145594.585445596</v>
      </c>
      <c r="H131" s="12">
        <f t="shared" si="39"/>
        <v>1444</v>
      </c>
      <c r="I131" s="10">
        <f t="shared" si="40"/>
        <v>68.54038372306034</v>
      </c>
      <c r="J131" s="10">
        <f t="shared" si="41"/>
        <v>31.595671932336202</v>
      </c>
      <c r="K131" s="10">
        <f t="shared" si="42"/>
        <v>36.94471179072414</v>
      </c>
      <c r="L131" s="1">
        <f t="shared" si="43"/>
        <v>-0.9413754215740227</v>
      </c>
      <c r="M131" s="1"/>
      <c r="N131" s="10">
        <f>riaa_curve!F131</f>
        <v>-13.9321610993401</v>
      </c>
      <c r="O131" s="13">
        <f t="shared" si="33"/>
        <v>12.990785677766077</v>
      </c>
      <c r="P131">
        <f>L131-riaa_curve!G131</f>
        <v>12.814419590959389</v>
      </c>
      <c r="Q131" s="3"/>
    </row>
    <row r="132" spans="1:16" ht="12.75">
      <c r="A132" s="21">
        <v>10974.9602563716</v>
      </c>
      <c r="B132" s="12">
        <f t="shared" si="35"/>
        <v>68957.70902971394</v>
      </c>
      <c r="C132" s="11">
        <f t="shared" si="24"/>
        <v>2670.4953485128776</v>
      </c>
      <c r="D132" s="11">
        <f t="shared" si="34"/>
        <v>-109.0326507928245</v>
      </c>
      <c r="E132" s="11">
        <f t="shared" si="36"/>
        <v>38</v>
      </c>
      <c r="F132" s="11">
        <f t="shared" si="37"/>
        <v>0</v>
      </c>
      <c r="G132" s="11">
        <f t="shared" si="38"/>
        <v>7143433.525367825</v>
      </c>
      <c r="H132" s="12">
        <f t="shared" si="39"/>
        <v>1444</v>
      </c>
      <c r="I132" s="10">
        <f t="shared" si="40"/>
        <v>68.53907007672034</v>
      </c>
      <c r="J132" s="10">
        <f t="shared" si="41"/>
        <v>31.595671932336202</v>
      </c>
      <c r="K132" s="10">
        <f t="shared" si="42"/>
        <v>36.94339814438413</v>
      </c>
      <c r="L132" s="10">
        <f t="shared" si="43"/>
        <v>-0.9426890679140314</v>
      </c>
      <c r="N132" s="10">
        <f>riaa_curve!F132</f>
        <v>-14.512336282927038</v>
      </c>
      <c r="O132" s="13">
        <f t="shared" si="33"/>
        <v>13.569647215013006</v>
      </c>
      <c r="P132">
        <f>L132-riaa_curve!G132</f>
        <v>13.36741090010036</v>
      </c>
    </row>
    <row r="133" spans="1:16" ht="12.75">
      <c r="A133" s="21">
        <v>11762.6711551696</v>
      </c>
      <c r="B133" s="12">
        <f t="shared" si="35"/>
        <v>73907.04257534677</v>
      </c>
      <c r="C133" s="11">
        <f t="shared" si="24"/>
        <v>2670.4312270790547</v>
      </c>
      <c r="D133" s="11">
        <f t="shared" si="34"/>
        <v>-101.73133214758747</v>
      </c>
      <c r="E133" s="11">
        <f t="shared" si="36"/>
        <v>38</v>
      </c>
      <c r="F133" s="11">
        <f t="shared" si="37"/>
        <v>0</v>
      </c>
      <c r="G133" s="11">
        <f t="shared" si="38"/>
        <v>7141552.202499468</v>
      </c>
      <c r="H133" s="12">
        <f t="shared" si="39"/>
        <v>1444</v>
      </c>
      <c r="I133" s="10">
        <f t="shared" si="40"/>
        <v>68.53792615097804</v>
      </c>
      <c r="J133" s="10">
        <f t="shared" si="41"/>
        <v>31.595671932336202</v>
      </c>
      <c r="K133" s="10">
        <f t="shared" si="42"/>
        <v>36.942254218641835</v>
      </c>
      <c r="L133" s="10">
        <f t="shared" si="43"/>
        <v>-0.9438329936563292</v>
      </c>
      <c r="N133" s="10">
        <f>riaa_curve!F133</f>
        <v>-15.09524327658194</v>
      </c>
      <c r="O133" s="13">
        <f t="shared" si="33"/>
        <v>14.15141028292561</v>
      </c>
      <c r="P133">
        <f>L133-riaa_curve!G133</f>
        <v>13.919645824417024</v>
      </c>
    </row>
    <row r="134" spans="1:16" ht="12.75">
      <c r="A134" s="21">
        <v>12606.9187926519</v>
      </c>
      <c r="B134" s="12">
        <f t="shared" si="35"/>
        <v>79211.60692679664</v>
      </c>
      <c r="C134" s="11">
        <f t="shared" si="24"/>
        <v>2670.375405849744</v>
      </c>
      <c r="D134" s="11">
        <f t="shared" si="34"/>
        <v>-94.91890994056801</v>
      </c>
      <c r="E134" s="11">
        <f t="shared" si="36"/>
        <v>38</v>
      </c>
      <c r="F134" s="11">
        <f t="shared" si="37"/>
        <v>0</v>
      </c>
      <c r="G134" s="11">
        <f t="shared" si="38"/>
        <v>7139914.407631489</v>
      </c>
      <c r="H134" s="12">
        <f t="shared" si="39"/>
        <v>1444</v>
      </c>
      <c r="I134" s="10">
        <f t="shared" si="40"/>
        <v>68.5369300554142</v>
      </c>
      <c r="J134" s="10">
        <f t="shared" si="41"/>
        <v>31.595671932336202</v>
      </c>
      <c r="K134" s="10">
        <f t="shared" si="42"/>
        <v>36.941258123078</v>
      </c>
      <c r="L134" s="10">
        <f t="shared" si="43"/>
        <v>-0.9448290892201641</v>
      </c>
      <c r="N134" s="10">
        <f>riaa_curve!F134</f>
        <v>-15.68055221860378</v>
      </c>
      <c r="O134" s="13">
        <f t="shared" si="33"/>
        <v>14.735723129383615</v>
      </c>
      <c r="P134">
        <f>L134-riaa_curve!G134</f>
        <v>14.470285668985838</v>
      </c>
    </row>
    <row r="135" spans="1:16" ht="12.75">
      <c r="A135" s="21">
        <v>13511.7610063144</v>
      </c>
      <c r="B135" s="12">
        <f t="shared" si="35"/>
        <v>84896.8982289967</v>
      </c>
      <c r="C135" s="11">
        <f t="shared" si="24"/>
        <v>2670.326810435697</v>
      </c>
      <c r="D135" s="11">
        <f t="shared" si="34"/>
        <v>-88.56265382015415</v>
      </c>
      <c r="E135" s="11">
        <f t="shared" si="36"/>
        <v>38</v>
      </c>
      <c r="F135" s="11">
        <f t="shared" si="37"/>
        <v>0</v>
      </c>
      <c r="G135" s="11">
        <f t="shared" si="38"/>
        <v>7138488.618183351</v>
      </c>
      <c r="H135" s="12">
        <f t="shared" si="39"/>
        <v>1444</v>
      </c>
      <c r="I135" s="10">
        <f t="shared" si="40"/>
        <v>68.53606271403069</v>
      </c>
      <c r="J135" s="10">
        <f t="shared" si="41"/>
        <v>31.595671932336202</v>
      </c>
      <c r="K135" s="10">
        <f t="shared" si="42"/>
        <v>36.94039078169449</v>
      </c>
      <c r="L135" s="10">
        <f t="shared" si="43"/>
        <v>-0.9456964306036753</v>
      </c>
      <c r="N135" s="10">
        <f>riaa_curve!F135</f>
        <v>-16.26797043302699</v>
      </c>
      <c r="O135" s="13">
        <f t="shared" si="33"/>
        <v>15.322274002423313</v>
      </c>
      <c r="P135">
        <f>L135-riaa_curve!G135</f>
        <v>15.018475903471554</v>
      </c>
    </row>
    <row r="136" spans="1:16" ht="12.75">
      <c r="A136" s="21">
        <v>14481.5468787005</v>
      </c>
      <c r="B136" s="12">
        <f t="shared" si="35"/>
        <v>90990.24257348338</v>
      </c>
      <c r="C136" s="11">
        <f t="shared" si="24"/>
        <v>2670.2845055103926</v>
      </c>
      <c r="D136" s="11">
        <f t="shared" si="34"/>
        <v>-82.63202348988274</v>
      </c>
      <c r="E136" s="11">
        <f t="shared" si="36"/>
        <v>38</v>
      </c>
      <c r="F136" s="11">
        <f t="shared" si="37"/>
        <v>0</v>
      </c>
      <c r="G136" s="11">
        <f t="shared" si="38"/>
        <v>7137247.391674914</v>
      </c>
      <c r="H136" s="12">
        <f t="shared" si="39"/>
        <v>1444</v>
      </c>
      <c r="I136" s="10">
        <f t="shared" si="40"/>
        <v>68.53530750557854</v>
      </c>
      <c r="J136" s="10">
        <f t="shared" si="41"/>
        <v>31.595671932336202</v>
      </c>
      <c r="K136" s="10">
        <f t="shared" si="42"/>
        <v>36.93963557324234</v>
      </c>
      <c r="L136" s="10">
        <f t="shared" si="43"/>
        <v>-0.9464516390558231</v>
      </c>
      <c r="N136" s="10">
        <f>riaa_curve!F136</f>
        <v>-16.857238871971177</v>
      </c>
      <c r="O136" s="13">
        <f t="shared" si="33"/>
        <v>15.910787232915354</v>
      </c>
      <c r="P136">
        <f>L136-riaa_curve!G136</f>
        <v>15.563338470844826</v>
      </c>
    </row>
    <row r="137" spans="1:16" ht="12.75">
      <c r="A137" s="21">
        <v>15520.9376410664</v>
      </c>
      <c r="B137" s="12">
        <f t="shared" si="35"/>
        <v>97520.92733999899</v>
      </c>
      <c r="C137" s="11">
        <f t="shared" si="24"/>
        <v>2670.2476768124043</v>
      </c>
      <c r="D137" s="11">
        <f t="shared" si="34"/>
        <v>-77.09852238465123</v>
      </c>
      <c r="E137" s="11">
        <f t="shared" si="36"/>
        <v>38</v>
      </c>
      <c r="F137" s="11">
        <f t="shared" si="37"/>
        <v>0</v>
      </c>
      <c r="G137" s="11">
        <f t="shared" si="38"/>
        <v>7136166.837675938</v>
      </c>
      <c r="H137" s="12">
        <f t="shared" si="39"/>
        <v>1444</v>
      </c>
      <c r="I137" s="10">
        <f t="shared" si="40"/>
        <v>68.53464994932393</v>
      </c>
      <c r="J137" s="10">
        <f t="shared" si="41"/>
        <v>31.595671932336202</v>
      </c>
      <c r="K137" s="10">
        <f t="shared" si="42"/>
        <v>36.93897801698773</v>
      </c>
      <c r="L137" s="10">
        <f t="shared" si="43"/>
        <v>-0.947109195310432</v>
      </c>
      <c r="N137" s="10">
        <f>riaa_curve!F137</f>
        <v>-17.44812874027282</v>
      </c>
      <c r="O137" s="13">
        <f t="shared" si="33"/>
        <v>16.50101954496239</v>
      </c>
      <c r="P137">
        <f>L137-riaa_curve!G137</f>
        <v>16.103964865812713</v>
      </c>
    </row>
    <row r="138" spans="1:16" ht="12.75">
      <c r="A138" s="21">
        <v>16634.9290773757</v>
      </c>
      <c r="B138" s="12">
        <f t="shared" si="35"/>
        <v>104520.34196494146</v>
      </c>
      <c r="C138" s="11">
        <f t="shared" si="24"/>
        <v>2670.215615476595</v>
      </c>
      <c r="D138" s="11">
        <f t="shared" si="34"/>
        <v>-71.93556108240588</v>
      </c>
      <c r="E138" s="11">
        <f t="shared" si="36"/>
        <v>38</v>
      </c>
      <c r="F138" s="11">
        <f t="shared" si="37"/>
        <v>0</v>
      </c>
      <c r="G138" s="11">
        <f t="shared" si="38"/>
        <v>7135226.158083291</v>
      </c>
      <c r="H138" s="12">
        <f t="shared" si="39"/>
        <v>1444</v>
      </c>
      <c r="I138" s="10">
        <f t="shared" si="40"/>
        <v>68.53407743063983</v>
      </c>
      <c r="J138" s="10">
        <f t="shared" si="41"/>
        <v>31.595671932336202</v>
      </c>
      <c r="K138" s="10">
        <f t="shared" si="42"/>
        <v>36.938405498303624</v>
      </c>
      <c r="L138" s="10">
        <f t="shared" si="43"/>
        <v>-0.947681713994541</v>
      </c>
      <c r="N138" s="10">
        <f>riaa_curve!F138</f>
        <v>-18.040438337827965</v>
      </c>
      <c r="O138" s="13">
        <f t="shared" si="33"/>
        <v>17.092756623833424</v>
      </c>
      <c r="P138">
        <f>L138-riaa_curve!G138</f>
        <v>16.63941030166845</v>
      </c>
    </row>
    <row r="139" spans="1:16" ht="12.75">
      <c r="A139" s="21">
        <v>17828.8755363046</v>
      </c>
      <c r="B139" s="12">
        <f t="shared" si="35"/>
        <v>112022.12881324263</v>
      </c>
      <c r="C139" s="11">
        <f t="shared" si="24"/>
        <v>2670.1877043929</v>
      </c>
      <c r="D139" s="11">
        <f t="shared" si="34"/>
        <v>-67.11832981126146</v>
      </c>
      <c r="E139" s="11">
        <f t="shared" si="36"/>
        <v>38</v>
      </c>
      <c r="F139" s="11">
        <f t="shared" si="37"/>
        <v>0</v>
      </c>
      <c r="G139" s="11">
        <f t="shared" si="38"/>
        <v>7134407.246887677</v>
      </c>
      <c r="H139" s="12">
        <f t="shared" si="39"/>
        <v>1444</v>
      </c>
      <c r="I139" s="10">
        <f t="shared" si="40"/>
        <v>68.53357896147286</v>
      </c>
      <c r="J139" s="10">
        <f t="shared" si="41"/>
        <v>31.595671932336202</v>
      </c>
      <c r="K139" s="10">
        <f t="shared" si="42"/>
        <v>36.93790702913665</v>
      </c>
      <c r="L139" s="10">
        <f t="shared" si="43"/>
        <v>-0.9481801831615115</v>
      </c>
      <c r="N139" s="10">
        <f>riaa_curve!F139</f>
        <v>-18.63399013885249</v>
      </c>
      <c r="O139" s="13">
        <f t="shared" si="33"/>
        <v>17.685809955690978</v>
      </c>
      <c r="P139">
        <f>L139-riaa_curve!G139</f>
        <v>17.168689324127207</v>
      </c>
    </row>
    <row r="140" spans="1:16" ht="12.75">
      <c r="A140" s="21">
        <v>19108.5156666738</v>
      </c>
      <c r="B140" s="12">
        <f t="shared" si="35"/>
        <v>120062.34487885576</v>
      </c>
      <c r="C140" s="11">
        <f t="shared" si="24"/>
        <v>2670.1634063304086</v>
      </c>
      <c r="D140" s="11">
        <f t="shared" si="34"/>
        <v>-62.62367945260689</v>
      </c>
      <c r="E140" s="11">
        <f t="shared" si="36"/>
        <v>38</v>
      </c>
      <c r="F140" s="11">
        <f t="shared" si="37"/>
        <v>0</v>
      </c>
      <c r="G140" s="11">
        <f t="shared" si="38"/>
        <v>7133694.341734194</v>
      </c>
      <c r="H140" s="12">
        <f t="shared" si="39"/>
        <v>1444</v>
      </c>
      <c r="I140" s="10">
        <f t="shared" si="40"/>
        <v>68.53314497132692</v>
      </c>
      <c r="J140" s="10">
        <f t="shared" si="41"/>
        <v>31.595671932336202</v>
      </c>
      <c r="K140" s="10">
        <f t="shared" si="42"/>
        <v>36.93747303899072</v>
      </c>
      <c r="L140" s="10">
        <f t="shared" si="43"/>
        <v>-0.9486141733074476</v>
      </c>
      <c r="N140" s="10">
        <f>riaa_curve!F140</f>
        <v>-19.228628115131265</v>
      </c>
      <c r="O140" s="13">
        <f t="shared" si="33"/>
        <v>18.280013941823817</v>
      </c>
      <c r="P140">
        <f>L140-riaa_curve!G140</f>
        <v>17.690773270417147</v>
      </c>
    </row>
    <row r="141" spans="1:17" ht="12.75">
      <c r="A141" s="22">
        <v>20480</v>
      </c>
      <c r="B141" s="12">
        <f t="shared" si="35"/>
        <v>128679.63509103793</v>
      </c>
      <c r="C141" s="11">
        <f t="shared" si="24"/>
        <v>2670.1422535983615</v>
      </c>
      <c r="D141" s="11">
        <f t="shared" si="34"/>
        <v>-58.43001047911122</v>
      </c>
      <c r="E141" s="11">
        <f t="shared" si="36"/>
        <v>38</v>
      </c>
      <c r="F141" s="11">
        <f t="shared" si="37"/>
        <v>0</v>
      </c>
      <c r="G141" s="11">
        <f t="shared" si="38"/>
        <v>7133073.720575926</v>
      </c>
      <c r="H141" s="12">
        <f t="shared" si="39"/>
        <v>1444</v>
      </c>
      <c r="I141" s="10">
        <f t="shared" si="40"/>
        <v>68.53276712493118</v>
      </c>
      <c r="J141" s="10">
        <f t="shared" si="41"/>
        <v>31.595671932336202</v>
      </c>
      <c r="K141" s="10">
        <f t="shared" si="42"/>
        <v>36.93709519259498</v>
      </c>
      <c r="L141" s="3">
        <f t="shared" si="43"/>
        <v>-0.9489920197031836</v>
      </c>
      <c r="M141" s="3"/>
      <c r="N141" s="10">
        <f>riaa_curve!F141</f>
        <v>-19.824215301525598</v>
      </c>
      <c r="O141" s="13">
        <f t="shared" si="33"/>
        <v>18.875223281822414</v>
      </c>
      <c r="P141">
        <f>L141-riaa_curve!G141</f>
        <v>18.2045900034217</v>
      </c>
      <c r="Q141" s="3"/>
    </row>
    <row r="142" spans="1:16" ht="12.75">
      <c r="A142" s="21">
        <v>21949.9205127432</v>
      </c>
      <c r="B142" s="12">
        <f t="shared" si="35"/>
        <v>137915.41805942787</v>
      </c>
      <c r="C142" s="11">
        <f t="shared" si="24"/>
        <v>2670.123839045203</v>
      </c>
      <c r="D142" s="11">
        <f t="shared" si="34"/>
        <v>-54.51716930262289</v>
      </c>
      <c r="E142" s="11">
        <f t="shared" si="36"/>
        <v>38</v>
      </c>
      <c r="F142" s="11">
        <f t="shared" si="37"/>
        <v>0</v>
      </c>
      <c r="G142" s="11">
        <f t="shared" si="38"/>
        <v>7132533.437586265</v>
      </c>
      <c r="H142" s="12">
        <f t="shared" si="39"/>
        <v>1444</v>
      </c>
      <c r="I142" s="10">
        <f t="shared" si="40"/>
        <v>68.53243816322828</v>
      </c>
      <c r="J142" s="10">
        <f t="shared" si="41"/>
        <v>31.595671932336202</v>
      </c>
      <c r="K142" s="10">
        <f t="shared" si="42"/>
        <v>36.936766230892076</v>
      </c>
      <c r="L142" s="10">
        <f t="shared" si="43"/>
        <v>-0.949320981406089</v>
      </c>
      <c r="N142" s="10">
        <f>riaa_curve!F142</f>
        <v>-20.420631595855575</v>
      </c>
      <c r="O142" s="13">
        <f t="shared" si="33"/>
        <v>19.471310614449486</v>
      </c>
      <c r="P142">
        <f>L142-riaa_curve!G142</f>
        <v>18.709026363842618</v>
      </c>
    </row>
    <row r="143" spans="1:16" ht="12.75">
      <c r="A143" s="21">
        <v>23525.3423103392</v>
      </c>
      <c r="B143" s="12">
        <f t="shared" si="35"/>
        <v>147814.08515069354</v>
      </c>
      <c r="C143" s="11">
        <f t="shared" si="24"/>
        <v>2670.107808222571</v>
      </c>
      <c r="D143" s="11">
        <f t="shared" si="34"/>
        <v>-50.866351540924896</v>
      </c>
      <c r="E143" s="11">
        <f t="shared" si="36"/>
        <v>38</v>
      </c>
      <c r="F143" s="11">
        <f t="shared" si="37"/>
        <v>0</v>
      </c>
      <c r="G143" s="11">
        <f t="shared" si="38"/>
        <v>7132063.093250226</v>
      </c>
      <c r="H143" s="12">
        <f t="shared" si="39"/>
        <v>1444</v>
      </c>
      <c r="I143" s="10">
        <f t="shared" si="40"/>
        <v>68.53215176473202</v>
      </c>
      <c r="J143" s="10">
        <f t="shared" si="41"/>
        <v>31.595671932336202</v>
      </c>
      <c r="K143" s="10">
        <f t="shared" si="42"/>
        <v>36.93647983239582</v>
      </c>
      <c r="L143" s="10">
        <f t="shared" si="43"/>
        <v>-0.9496073799023463</v>
      </c>
      <c r="N143" s="10">
        <f>riaa_curve!F143</f>
        <v>-21.017771781187662</v>
      </c>
      <c r="O143" s="13">
        <f t="shared" si="33"/>
        <v>20.068164401285316</v>
      </c>
      <c r="P143">
        <f>L143-riaa_curve!G143</f>
        <v>19.20293376618732</v>
      </c>
    </row>
    <row r="144" spans="1:16" ht="12.75">
      <c r="A144" s="21">
        <v>25213.8375853038</v>
      </c>
      <c r="B144" s="12">
        <f t="shared" si="35"/>
        <v>158423.21385359328</v>
      </c>
      <c r="C144" s="11">
        <f t="shared" si="24"/>
        <v>2670.093852563461</v>
      </c>
      <c r="D144" s="11">
        <f t="shared" si="34"/>
        <v>-47.46001174422269</v>
      </c>
      <c r="E144" s="11">
        <f t="shared" si="36"/>
        <v>38</v>
      </c>
      <c r="F144" s="11">
        <f t="shared" si="37"/>
        <v>0</v>
      </c>
      <c r="G144" s="11">
        <f t="shared" si="38"/>
        <v>7131653.634211947</v>
      </c>
      <c r="H144" s="12">
        <f t="shared" si="39"/>
        <v>1444</v>
      </c>
      <c r="I144" s="10">
        <f t="shared" si="40"/>
        <v>68.53190242466962</v>
      </c>
      <c r="J144" s="10">
        <f t="shared" si="41"/>
        <v>31.595671932336202</v>
      </c>
      <c r="K144" s="10">
        <f t="shared" si="42"/>
        <v>36.93623049233342</v>
      </c>
      <c r="L144" s="10">
        <f t="shared" si="43"/>
        <v>-0.9498567199647425</v>
      </c>
      <c r="N144" s="10">
        <f>riaa_curve!F144</f>
        <v>-21.615543756050016</v>
      </c>
      <c r="O144" s="13">
        <f t="shared" si="33"/>
        <v>20.665687036085274</v>
      </c>
      <c r="P144">
        <f>L144-riaa_curve!G144</f>
        <v>19.685137304034832</v>
      </c>
    </row>
    <row r="145" spans="1:16" ht="12.75">
      <c r="A145" s="21">
        <v>27023.5220126288</v>
      </c>
      <c r="B145" s="12">
        <f t="shared" si="35"/>
        <v>169793.7964579934</v>
      </c>
      <c r="C145" s="11">
        <f t="shared" si="24"/>
        <v>2670.081703443347</v>
      </c>
      <c r="D145" s="11">
        <f t="shared" si="34"/>
        <v>-44.281779152187646</v>
      </c>
      <c r="E145" s="11">
        <f t="shared" si="36"/>
        <v>38</v>
      </c>
      <c r="F145" s="11">
        <f t="shared" si="37"/>
        <v>0</v>
      </c>
      <c r="G145" s="11">
        <f t="shared" si="38"/>
        <v>7131297.179027809</v>
      </c>
      <c r="H145" s="12">
        <f t="shared" si="39"/>
        <v>1444</v>
      </c>
      <c r="I145" s="10">
        <f t="shared" si="40"/>
        <v>68.53168534964556</v>
      </c>
      <c r="J145" s="10">
        <f t="shared" si="41"/>
        <v>31.595671932336202</v>
      </c>
      <c r="K145" s="10">
        <f t="shared" si="42"/>
        <v>36.936013417309354</v>
      </c>
      <c r="L145" s="10">
        <f t="shared" si="43"/>
        <v>-0.9500737949888105</v>
      </c>
      <c r="N145" s="10">
        <f>riaa_curve!F145</f>
        <v>-22.21386695677002</v>
      </c>
      <c r="O145" s="13">
        <f t="shared" si="33"/>
        <v>21.26379316178121</v>
      </c>
      <c r="P145">
        <f>L145-riaa_curve!G145</f>
        <v>20.15444861452633</v>
      </c>
    </row>
    <row r="146" spans="1:16" ht="12.75">
      <c r="A146" s="21">
        <v>28963.0937574009</v>
      </c>
      <c r="B146" s="12">
        <f t="shared" si="35"/>
        <v>181980.48514696612</v>
      </c>
      <c r="C146" s="11">
        <f t="shared" si="24"/>
        <v>2670.071127009974</v>
      </c>
      <c r="D146" s="11">
        <f t="shared" si="34"/>
        <v>-41.31637908048895</v>
      </c>
      <c r="E146" s="11">
        <f t="shared" si="36"/>
        <v>38</v>
      </c>
      <c r="F146" s="11">
        <f t="shared" si="37"/>
        <v>0</v>
      </c>
      <c r="G146" s="11">
        <f t="shared" si="38"/>
        <v>7130986.866472635</v>
      </c>
      <c r="H146" s="12">
        <f t="shared" si="39"/>
        <v>1444</v>
      </c>
      <c r="I146" s="10">
        <f t="shared" si="40"/>
        <v>68.53149636584749</v>
      </c>
      <c r="J146" s="10">
        <f t="shared" si="41"/>
        <v>31.595671932336202</v>
      </c>
      <c r="K146" s="10">
        <f t="shared" si="42"/>
        <v>36.935824433511286</v>
      </c>
      <c r="L146" s="10">
        <f t="shared" si="43"/>
        <v>-0.9502627787868789</v>
      </c>
      <c r="N146" s="10">
        <f>riaa_curve!F146</f>
        <v>-22.81267095566067</v>
      </c>
      <c r="O146" s="13">
        <f t="shared" si="33"/>
        <v>21.862408176873792</v>
      </c>
      <c r="P146">
        <f>L146-riaa_curve!G146</f>
        <v>20.60968257283028</v>
      </c>
    </row>
    <row r="147" spans="1:16" ht="12.75">
      <c r="A147" s="21">
        <v>31041.8752821329</v>
      </c>
      <c r="B147" s="12">
        <f t="shared" si="35"/>
        <v>195041.85467999862</v>
      </c>
      <c r="C147" s="11">
        <f t="shared" si="24"/>
        <v>2670.061919682353</v>
      </c>
      <c r="D147" s="11">
        <f t="shared" si="34"/>
        <v>-38.54955956207648</v>
      </c>
      <c r="E147" s="11">
        <f t="shared" si="36"/>
        <v>38</v>
      </c>
      <c r="F147" s="11">
        <f t="shared" si="37"/>
        <v>0</v>
      </c>
      <c r="G147" s="11">
        <f t="shared" si="38"/>
        <v>7130716.723480243</v>
      </c>
      <c r="H147" s="12">
        <f t="shared" si="39"/>
        <v>1444</v>
      </c>
      <c r="I147" s="10">
        <f t="shared" si="40"/>
        <v>68.53133183906401</v>
      </c>
      <c r="J147" s="10">
        <f t="shared" si="41"/>
        <v>31.595671932336202</v>
      </c>
      <c r="K147" s="10">
        <f t="shared" si="42"/>
        <v>36.93565990672781</v>
      </c>
      <c r="L147" s="10">
        <f t="shared" si="43"/>
        <v>-0.9504273055703578</v>
      </c>
      <c r="N147" s="10">
        <f>riaa_curve!F147</f>
        <v>-23.411894218926413</v>
      </c>
      <c r="O147" s="13">
        <f t="shared" si="33"/>
        <v>22.461466913356055</v>
      </c>
      <c r="P147">
        <f>L147-riaa_curve!G147</f>
        <v>21.04967764261871</v>
      </c>
    </row>
    <row r="148" spans="1:16" ht="12.75">
      <c r="A148" s="21">
        <v>33269.8581547513</v>
      </c>
      <c r="B148" s="12">
        <f t="shared" si="35"/>
        <v>209040.68392988233</v>
      </c>
      <c r="C148" s="11">
        <f t="shared" si="24"/>
        <v>2670.0539042323544</v>
      </c>
      <c r="D148" s="11">
        <f t="shared" si="34"/>
        <v>-35.96802289315298</v>
      </c>
      <c r="E148" s="11">
        <f t="shared" si="36"/>
        <v>38</v>
      </c>
      <c r="F148" s="11">
        <f t="shared" si="37"/>
        <v>0</v>
      </c>
      <c r="G148" s="11">
        <f t="shared" si="38"/>
        <v>7130481.550177282</v>
      </c>
      <c r="H148" s="12">
        <f t="shared" si="39"/>
        <v>1444</v>
      </c>
      <c r="I148" s="10">
        <f t="shared" si="40"/>
        <v>68.53118860500216</v>
      </c>
      <c r="J148" s="10">
        <f t="shared" si="41"/>
        <v>31.595671932336202</v>
      </c>
      <c r="K148" s="10">
        <f t="shared" si="42"/>
        <v>36.935516672665955</v>
      </c>
      <c r="L148" s="10">
        <f t="shared" si="43"/>
        <v>-0.9505705396322099</v>
      </c>
      <c r="N148" s="10">
        <f>riaa_curve!F148</f>
        <v>-24.01148300871982</v>
      </c>
      <c r="O148" s="13">
        <f t="shared" si="33"/>
        <v>23.06091246908761</v>
      </c>
      <c r="P148">
        <f>L148-riaa_curve!G148</f>
        <v>21.473319406642773</v>
      </c>
    </row>
    <row r="149" spans="1:16" ht="12.75">
      <c r="A149" s="21">
        <v>35657.7510726091</v>
      </c>
      <c r="B149" s="12">
        <f t="shared" si="35"/>
        <v>224044.2576264846</v>
      </c>
      <c r="C149" s="11">
        <f t="shared" si="24"/>
        <v>2670.046926373484</v>
      </c>
      <c r="D149" s="11">
        <f aca="true" t="shared" si="44" ref="D149:D156">(-B149*$K$6*$K$10^2)/(1+B149^2*$K$6^2*$K$10^2)</f>
        <v>-33.5593617568691</v>
      </c>
      <c r="E149" s="11">
        <f t="shared" si="36"/>
        <v>38</v>
      </c>
      <c r="F149" s="11">
        <f t="shared" si="37"/>
        <v>0</v>
      </c>
      <c r="G149" s="11">
        <f t="shared" si="38"/>
        <v>7130276.819798017</v>
      </c>
      <c r="H149" s="12">
        <f t="shared" si="39"/>
        <v>1444</v>
      </c>
      <c r="I149" s="10">
        <f t="shared" si="40"/>
        <v>68.53106390858464</v>
      </c>
      <c r="J149" s="10">
        <f t="shared" si="41"/>
        <v>31.595671932336202</v>
      </c>
      <c r="K149" s="10">
        <f t="shared" si="42"/>
        <v>36.93539197624844</v>
      </c>
      <c r="L149" s="10">
        <f t="shared" si="43"/>
        <v>-0.9506952360497252</v>
      </c>
      <c r="N149" s="10">
        <f>riaa_curve!F149</f>
        <v>-24.61139041461186</v>
      </c>
      <c r="O149" s="13">
        <f t="shared" si="33"/>
        <v>23.660695178562136</v>
      </c>
      <c r="P149">
        <f>L149-riaa_curve!G149</f>
        <v>21.879566463412893</v>
      </c>
    </row>
    <row r="150" spans="1:16" ht="12.75">
      <c r="A150" s="21">
        <v>38217.0313333475</v>
      </c>
      <c r="B150" s="12">
        <f aca="true" t="shared" si="45" ref="B150:B163">(2*PI()*A150)</f>
        <v>240124.68975771088</v>
      </c>
      <c r="C150" s="11">
        <f aca="true" t="shared" si="46" ref="C150:C163">$K$10/(1+B150^2*$K$6^2*$K$10^2)+$K$12</f>
        <v>2670.0408517912097</v>
      </c>
      <c r="D150" s="11">
        <f t="shared" si="44"/>
        <v>-31.31199961939588</v>
      </c>
      <c r="E150" s="11">
        <f aca="true" t="shared" si="47" ref="E150:E163">$K$9</f>
        <v>38</v>
      </c>
      <c r="F150" s="11">
        <f aca="true" t="shared" si="48" ref="F150:F163">0</f>
        <v>0</v>
      </c>
      <c r="G150" s="11">
        <f aca="true" t="shared" si="49" ref="G150:G156">C150*C150+D150*D150</f>
        <v>7130098.591554093</v>
      </c>
      <c r="H150" s="12">
        <f aca="true" t="shared" si="50" ref="H150:H156">E150*E150+F150*F150</f>
        <v>1444</v>
      </c>
      <c r="I150" s="10">
        <f aca="true" t="shared" si="51" ref="I150:I156">10*LOG10(G150)</f>
        <v>68.53095535107387</v>
      </c>
      <c r="J150" s="10">
        <f aca="true" t="shared" si="52" ref="J150:J156">10*LOG10(H150)</f>
        <v>31.595671932336202</v>
      </c>
      <c r="K150" s="10">
        <f aca="true" t="shared" si="53" ref="K150:K156">I150-J150</f>
        <v>36.93528341873767</v>
      </c>
      <c r="L150" s="10">
        <f aca="true" t="shared" si="54" ref="L150:L163">K150-$K$18</f>
        <v>-0.950803793560496</v>
      </c>
      <c r="N150" s="10">
        <f>riaa_curve!F150</f>
        <v>-25.21157550073245</v>
      </c>
      <c r="O150" s="13">
        <f aca="true" t="shared" si="55" ref="O150:O156">L150-N150</f>
        <v>24.260771707171955</v>
      </c>
      <c r="P150">
        <f>L150-riaa_curve!G150</f>
        <v>22.26747753649788</v>
      </c>
    </row>
    <row r="151" spans="1:16" ht="12.75">
      <c r="A151" s="21">
        <v>40959.9999999999</v>
      </c>
      <c r="B151" s="12">
        <f t="shared" si="45"/>
        <v>257359.2701820752</v>
      </c>
      <c r="C151" s="11">
        <f t="shared" si="46"/>
        <v>2670.0355635576857</v>
      </c>
      <c r="D151" s="11">
        <f t="shared" si="44"/>
        <v>-29.2151351132462</v>
      </c>
      <c r="E151" s="11">
        <f t="shared" si="47"/>
        <v>38</v>
      </c>
      <c r="F151" s="11">
        <f t="shared" si="48"/>
        <v>0</v>
      </c>
      <c r="G151" s="11">
        <f t="shared" si="49"/>
        <v>7129943.434782494</v>
      </c>
      <c r="H151" s="12">
        <f t="shared" si="50"/>
        <v>1444</v>
      </c>
      <c r="I151" s="10">
        <f t="shared" si="51"/>
        <v>68.53086084401757</v>
      </c>
      <c r="J151" s="10">
        <f t="shared" si="52"/>
        <v>31.595671932336202</v>
      </c>
      <c r="K151" s="10">
        <f t="shared" si="53"/>
        <v>36.935188911681365</v>
      </c>
      <c r="L151" s="10">
        <f t="shared" si="54"/>
        <v>-0.9508983006167995</v>
      </c>
      <c r="N151" s="10">
        <f>riaa_curve!F151</f>
        <v>-25.81200255591098</v>
      </c>
      <c r="O151" s="13">
        <f t="shared" si="55"/>
        <v>24.86110425529418</v>
      </c>
      <c r="P151">
        <f>L151-riaa_curve!G151</f>
        <v>22.636238348162948</v>
      </c>
    </row>
    <row r="152" spans="1:16" ht="12.75">
      <c r="A152" s="21">
        <v>43899.8410254865</v>
      </c>
      <c r="B152" s="12">
        <f t="shared" si="45"/>
        <v>275830.8361188564</v>
      </c>
      <c r="C152" s="11">
        <f t="shared" si="46"/>
        <v>2670.0309598811145</v>
      </c>
      <c r="D152" s="11">
        <f t="shared" si="44"/>
        <v>-27.258690141628897</v>
      </c>
      <c r="E152" s="11">
        <f t="shared" si="47"/>
        <v>38</v>
      </c>
      <c r="F152" s="11">
        <f t="shared" si="48"/>
        <v>0</v>
      </c>
      <c r="G152" s="11">
        <f t="shared" si="49"/>
        <v>7129808.362911903</v>
      </c>
      <c r="H152" s="12">
        <f t="shared" si="50"/>
        <v>1444</v>
      </c>
      <c r="I152" s="10">
        <f t="shared" si="51"/>
        <v>68.53077856913804</v>
      </c>
      <c r="J152" s="10">
        <f t="shared" si="52"/>
        <v>31.595671932336202</v>
      </c>
      <c r="K152" s="10">
        <f t="shared" si="53"/>
        <v>36.935106636801834</v>
      </c>
      <c r="L152" s="10">
        <f t="shared" si="54"/>
        <v>-0.950980575496331</v>
      </c>
      <c r="N152" s="10">
        <f>riaa_curve!F152</f>
        <v>-26.4126404352454</v>
      </c>
      <c r="O152" s="13">
        <f t="shared" si="55"/>
        <v>25.46165985974907</v>
      </c>
      <c r="P152">
        <f>L152-riaa_curve!G152</f>
        <v>22.985186610475353</v>
      </c>
    </row>
    <row r="153" spans="1:16" ht="12.75">
      <c r="A153" s="21">
        <v>47050.6846206784</v>
      </c>
      <c r="B153" s="12">
        <f t="shared" si="45"/>
        <v>295628.1703013871</v>
      </c>
      <c r="C153" s="11">
        <f t="shared" si="46"/>
        <v>2670.0269521464447</v>
      </c>
      <c r="D153" s="11">
        <f t="shared" si="44"/>
        <v>-25.43326145529719</v>
      </c>
      <c r="E153" s="11">
        <f t="shared" si="47"/>
        <v>38</v>
      </c>
      <c r="F153" s="11">
        <f t="shared" si="48"/>
        <v>0</v>
      </c>
      <c r="G153" s="11">
        <f t="shared" si="49"/>
        <v>7129690.775976687</v>
      </c>
      <c r="H153" s="12">
        <f t="shared" si="50"/>
        <v>1444</v>
      </c>
      <c r="I153" s="10">
        <f t="shared" si="51"/>
        <v>68.53070694340055</v>
      </c>
      <c r="J153" s="10">
        <f t="shared" si="52"/>
        <v>31.595671932336202</v>
      </c>
      <c r="K153" s="10">
        <f t="shared" si="53"/>
        <v>36.93503501106434</v>
      </c>
      <c r="L153" s="10">
        <f t="shared" si="54"/>
        <v>-0.9510522012338214</v>
      </c>
      <c r="N153" s="10">
        <f>riaa_curve!F153</f>
        <v>-27.013461982609535</v>
      </c>
      <c r="O153" s="13">
        <f t="shared" si="55"/>
        <v>26.062409781375713</v>
      </c>
      <c r="P153">
        <f>L153-riaa_curve!G153</f>
        <v>23.31383343212419</v>
      </c>
    </row>
    <row r="154" spans="1:16" ht="12.75">
      <c r="A154">
        <v>50427.6751706076</v>
      </c>
      <c r="B154" s="12">
        <f t="shared" si="45"/>
        <v>316846.42770718655</v>
      </c>
      <c r="C154" s="11">
        <f t="shared" si="46"/>
        <v>2670.0234632096804</v>
      </c>
      <c r="D154" s="11">
        <f t="shared" si="44"/>
        <v>-23.73007546987428</v>
      </c>
      <c r="E154" s="11">
        <f t="shared" si="47"/>
        <v>38</v>
      </c>
      <c r="F154" s="11">
        <f t="shared" si="48"/>
        <v>0</v>
      </c>
      <c r="G154" s="11">
        <f t="shared" si="49"/>
        <v>7129588.410572021</v>
      </c>
      <c r="H154" s="12">
        <f t="shared" si="50"/>
        <v>1444</v>
      </c>
      <c r="I154" s="10">
        <f t="shared" si="51"/>
        <v>68.53064458859312</v>
      </c>
      <c r="J154" s="10">
        <f t="shared" si="52"/>
        <v>31.595671932336202</v>
      </c>
      <c r="K154" s="10">
        <f t="shared" si="53"/>
        <v>36.93497265625692</v>
      </c>
      <c r="L154" s="10">
        <f t="shared" si="54"/>
        <v>-0.9511145560412473</v>
      </c>
      <c r="N154" s="10">
        <f>riaa_curve!F154</f>
        <v>-27.614443524647925</v>
      </c>
      <c r="O154" s="13">
        <f t="shared" si="55"/>
        <v>26.663328968606677</v>
      </c>
      <c r="P154">
        <f>L154-riaa_curve!G154</f>
        <v>23.621879560373863</v>
      </c>
    </row>
    <row r="155" spans="1:16" ht="12.75">
      <c r="A155">
        <v>54047.0440252576</v>
      </c>
      <c r="B155" s="12">
        <f t="shared" si="45"/>
        <v>339587.5929159868</v>
      </c>
      <c r="C155" s="11">
        <f t="shared" si="46"/>
        <v>2670.020425912989</v>
      </c>
      <c r="D155" s="11">
        <f t="shared" si="44"/>
        <v>-22.14094610707932</v>
      </c>
      <c r="E155" s="11">
        <f t="shared" si="47"/>
        <v>38</v>
      </c>
      <c r="F155" s="11">
        <f t="shared" si="48"/>
        <v>0</v>
      </c>
      <c r="G155" s="11">
        <f t="shared" si="49"/>
        <v>7129499.296287096</v>
      </c>
      <c r="H155" s="12">
        <f t="shared" si="50"/>
        <v>1444</v>
      </c>
      <c r="I155" s="10">
        <f t="shared" si="51"/>
        <v>68.53059030483668</v>
      </c>
      <c r="J155" s="10">
        <f t="shared" si="52"/>
        <v>31.595671932336202</v>
      </c>
      <c r="K155" s="10">
        <f t="shared" si="53"/>
        <v>36.934918372500476</v>
      </c>
      <c r="L155" s="10">
        <f t="shared" si="54"/>
        <v>-0.9511688397976883</v>
      </c>
      <c r="N155" s="10">
        <f>riaa_curve!F155</f>
        <v>-28.21556442778669</v>
      </c>
      <c r="O155" s="13">
        <f t="shared" si="55"/>
        <v>27.264395587989</v>
      </c>
      <c r="P155">
        <f>L155-riaa_curve!G155</f>
        <v>23.909225181924015</v>
      </c>
    </row>
    <row r="156" spans="1:16" ht="12.75">
      <c r="A156">
        <v>57926.1875148018</v>
      </c>
      <c r="B156" s="12">
        <f t="shared" si="45"/>
        <v>363960.97029393225</v>
      </c>
      <c r="C156" s="11">
        <f t="shared" si="46"/>
        <v>2670.0177817920176</v>
      </c>
      <c r="D156" s="11">
        <f t="shared" si="44"/>
        <v>-20.658235457698208</v>
      </c>
      <c r="E156" s="11">
        <f t="shared" si="47"/>
        <v>38</v>
      </c>
      <c r="F156" s="11">
        <f t="shared" si="48"/>
        <v>0</v>
      </c>
      <c r="G156" s="11">
        <f t="shared" si="49"/>
        <v>7129421.717777792</v>
      </c>
      <c r="H156" s="12">
        <f t="shared" si="50"/>
        <v>1444</v>
      </c>
      <c r="I156" s="10">
        <f t="shared" si="51"/>
        <v>68.53054304751831</v>
      </c>
      <c r="J156" s="10">
        <f t="shared" si="52"/>
        <v>31.595671932336202</v>
      </c>
      <c r="K156" s="10">
        <f t="shared" si="53"/>
        <v>36.934871115182105</v>
      </c>
      <c r="L156" s="10">
        <f t="shared" si="54"/>
        <v>-0.9512160971160597</v>
      </c>
      <c r="N156" s="10">
        <f>riaa_curve!F156</f>
        <v>-28.81680671069884</v>
      </c>
      <c r="O156" s="13">
        <f t="shared" si="55"/>
        <v>27.865590613582782</v>
      </c>
      <c r="P156">
        <f>L156-riaa_curve!G156</f>
        <v>24.175972470194367</v>
      </c>
    </row>
    <row r="157" spans="1:16" ht="12.75">
      <c r="A157">
        <v>62083.750564657</v>
      </c>
      <c r="B157" s="12">
        <f t="shared" si="45"/>
        <v>390083.7093624552</v>
      </c>
      <c r="C157" s="11">
        <f t="shared" si="46"/>
        <v>2670.0154799505417</v>
      </c>
      <c r="D157" s="11">
        <f aca="true" t="shared" si="56" ref="D157:D163">(-B157*$K$6*$K$10^2)/(1+B157^2*$K$6^2*$K$10^2)</f>
        <v>-19.274817077496508</v>
      </c>
      <c r="E157" s="11">
        <f t="shared" si="47"/>
        <v>38</v>
      </c>
      <c r="F157" s="11">
        <f t="shared" si="48"/>
        <v>0</v>
      </c>
      <c r="G157" s="11">
        <f aca="true" t="shared" si="57" ref="G157:G163">C157*C157+D157*D157</f>
        <v>7129354.181748892</v>
      </c>
      <c r="H157" s="12">
        <f aca="true" t="shared" si="58" ref="H157:H163">E157*E157+F157*F157</f>
        <v>1444</v>
      </c>
      <c r="I157" s="10">
        <f aca="true" t="shared" si="59" ref="I157:I163">10*LOG10(G157)</f>
        <v>68.530501907206</v>
      </c>
      <c r="J157" s="10">
        <f aca="true" t="shared" si="60" ref="J157:J163">10*LOG10(H157)</f>
        <v>31.595671932336202</v>
      </c>
      <c r="K157" s="10">
        <f aca="true" t="shared" si="61" ref="K157:K163">I157-J157</f>
        <v>36.9348299748698</v>
      </c>
      <c r="L157" s="10">
        <f t="shared" si="54"/>
        <v>-0.951257237428365</v>
      </c>
      <c r="N157" s="10">
        <f>riaa_curve!F157</f>
        <v>-29.418154705499568</v>
      </c>
      <c r="O157" s="13">
        <f aca="true" t="shared" si="62" ref="O157:O163">L157-N157</f>
        <v>28.466897468071203</v>
      </c>
      <c r="P157">
        <f>L157-riaa_curve!G157</f>
        <v>24.42242063624903</v>
      </c>
    </row>
    <row r="158" spans="1:16" ht="12.75">
      <c r="A158">
        <v>66539.7163095026</v>
      </c>
      <c r="B158" s="12">
        <f t="shared" si="45"/>
        <v>418081.36785976466</v>
      </c>
      <c r="C158" s="11">
        <f t="shared" si="46"/>
        <v>2670.013476080789</v>
      </c>
      <c r="D158" s="11">
        <f t="shared" si="56"/>
        <v>-17.984041740825383</v>
      </c>
      <c r="E158" s="11">
        <f t="shared" si="47"/>
        <v>38</v>
      </c>
      <c r="F158" s="11">
        <f t="shared" si="48"/>
        <v>0</v>
      </c>
      <c r="G158" s="11">
        <f t="shared" si="57"/>
        <v>7129295.388210354</v>
      </c>
      <c r="H158" s="12">
        <f t="shared" si="58"/>
        <v>1444</v>
      </c>
      <c r="I158" s="10">
        <f t="shared" si="59"/>
        <v>68.53046609216021</v>
      </c>
      <c r="J158" s="10">
        <f t="shared" si="60"/>
        <v>31.595671932336202</v>
      </c>
      <c r="K158" s="10">
        <f t="shared" si="61"/>
        <v>36.93479415982401</v>
      </c>
      <c r="L158" s="10">
        <f t="shared" si="54"/>
        <v>-0.9512930524741563</v>
      </c>
      <c r="N158" s="10">
        <f>riaa_curve!F158</f>
        <v>-30.01959476170839</v>
      </c>
      <c r="O158" s="13">
        <f t="shared" si="62"/>
        <v>29.068301709234234</v>
      </c>
      <c r="P158">
        <f>L158-riaa_curve!G158</f>
        <v>24.64905384190711</v>
      </c>
    </row>
    <row r="159" spans="1:16" ht="12.75">
      <c r="A159" s="23">
        <v>71315.5021452183</v>
      </c>
      <c r="B159" s="12">
        <f t="shared" si="45"/>
        <v>448088.51525296987</v>
      </c>
      <c r="C159" s="11">
        <f t="shared" si="46"/>
        <v>2670.0117316105748</v>
      </c>
      <c r="D159" s="11">
        <f t="shared" si="56"/>
        <v>-16.77970548501973</v>
      </c>
      <c r="E159" s="11">
        <f t="shared" si="47"/>
        <v>38</v>
      </c>
      <c r="F159" s="11">
        <f t="shared" si="48"/>
        <v>0</v>
      </c>
      <c r="G159" s="11">
        <f t="shared" si="57"/>
        <v>7129244.205454264</v>
      </c>
      <c r="H159" s="12">
        <f t="shared" si="58"/>
        <v>1444</v>
      </c>
      <c r="I159" s="10">
        <f t="shared" si="59"/>
        <v>68.53043491310657</v>
      </c>
      <c r="J159" s="10">
        <f t="shared" si="60"/>
        <v>31.595671932336202</v>
      </c>
      <c r="K159" s="10">
        <f t="shared" si="61"/>
        <v>36.93476298077037</v>
      </c>
      <c r="L159" s="10">
        <f t="shared" si="54"/>
        <v>-0.9513242315277921</v>
      </c>
      <c r="N159" s="10">
        <f>riaa_curve!F159</f>
        <v>-30.62111498770458</v>
      </c>
      <c r="O159" s="13">
        <f t="shared" si="62"/>
        <v>29.669790756176788</v>
      </c>
      <c r="P159">
        <f>L159-riaa_curve!G159</f>
        <v>24.856522885840803</v>
      </c>
    </row>
    <row r="160" spans="1:16" ht="12.75">
      <c r="A160" s="23">
        <v>76434.062666695</v>
      </c>
      <c r="B160" s="12">
        <f t="shared" si="45"/>
        <v>480249.37951542175</v>
      </c>
      <c r="C160" s="11">
        <f t="shared" si="46"/>
        <v>2670.0102129608404</v>
      </c>
      <c r="D160" s="11">
        <f t="shared" si="56"/>
        <v>-15.656019796462061</v>
      </c>
      <c r="E160" s="11">
        <f t="shared" si="47"/>
        <v>38</v>
      </c>
      <c r="F160" s="11">
        <f t="shared" si="48"/>
        <v>0</v>
      </c>
      <c r="G160" s="11">
        <f t="shared" si="57"/>
        <v>7129199.648271059</v>
      </c>
      <c r="H160" s="12">
        <f t="shared" si="58"/>
        <v>1444</v>
      </c>
      <c r="I160" s="10">
        <f t="shared" si="59"/>
        <v>68.53040776997793</v>
      </c>
      <c r="J160" s="10">
        <f t="shared" si="60"/>
        <v>31.595671932336202</v>
      </c>
      <c r="K160" s="10">
        <f t="shared" si="61"/>
        <v>36.934735837641725</v>
      </c>
      <c r="L160" s="10">
        <f t="shared" si="54"/>
        <v>-0.9513513746564399</v>
      </c>
      <c r="N160" s="10">
        <f>riaa_curve!F160</f>
        <v>-31.22270502502196</v>
      </c>
      <c r="O160" s="13">
        <f t="shared" si="62"/>
        <v>30.27135365036552</v>
      </c>
      <c r="P160">
        <f>L160-riaa_curve!G160</f>
        <v>25.04562200578863</v>
      </c>
    </row>
    <row r="161" spans="1:16" ht="12.75">
      <c r="A161" s="23">
        <v>81920.999999997</v>
      </c>
      <c r="B161" s="12">
        <f t="shared" si="45"/>
        <v>514724.8235494401</v>
      </c>
      <c r="C161" s="11">
        <f t="shared" si="46"/>
        <v>2670.0088906822434</v>
      </c>
      <c r="D161" s="11">
        <f t="shared" si="56"/>
        <v>-14.607405478002086</v>
      </c>
      <c r="E161" s="11">
        <f t="shared" si="47"/>
        <v>38</v>
      </c>
      <c r="F161" s="11">
        <f t="shared" si="48"/>
        <v>0</v>
      </c>
      <c r="G161" s="11">
        <f t="shared" si="57"/>
        <v>7129160.8526170235</v>
      </c>
      <c r="H161" s="12">
        <f t="shared" si="58"/>
        <v>1444</v>
      </c>
      <c r="I161" s="10">
        <f t="shared" si="59"/>
        <v>68.53038413649149</v>
      </c>
      <c r="J161" s="10">
        <f t="shared" si="60"/>
        <v>31.595671932336202</v>
      </c>
      <c r="K161" s="10">
        <f t="shared" si="61"/>
        <v>36.93471220415529</v>
      </c>
      <c r="L161" s="10">
        <f t="shared" si="54"/>
        <v>-0.9513750081428753</v>
      </c>
      <c r="N161" s="10">
        <f>riaa_curve!F161</f>
        <v>-31.824355851383544</v>
      </c>
      <c r="O161" s="13">
        <f t="shared" si="62"/>
        <v>30.87298084324067</v>
      </c>
      <c r="P161">
        <f>L161-riaa_curve!G161</f>
        <v>25.217262401049766</v>
      </c>
    </row>
    <row r="162" spans="1:16" ht="12.75">
      <c r="A162">
        <v>87799.6820509729</v>
      </c>
      <c r="B162" s="12">
        <f t="shared" si="45"/>
        <v>551661.6722377122</v>
      </c>
      <c r="C162" s="11">
        <f t="shared" si="46"/>
        <v>2670.007739977767</v>
      </c>
      <c r="D162" s="11">
        <f t="shared" si="56"/>
        <v>-13.629358257167938</v>
      </c>
      <c r="E162" s="11">
        <f t="shared" si="47"/>
        <v>38</v>
      </c>
      <c r="F162" s="11">
        <f t="shared" si="48"/>
        <v>0</v>
      </c>
      <c r="G162" s="11">
        <f t="shared" si="57"/>
        <v>7129127.090947685</v>
      </c>
      <c r="H162" s="12">
        <f t="shared" si="58"/>
        <v>1444</v>
      </c>
      <c r="I162" s="10">
        <f t="shared" si="59"/>
        <v>68.5303635694967</v>
      </c>
      <c r="J162" s="10">
        <f t="shared" si="60"/>
        <v>31.595671932336202</v>
      </c>
      <c r="K162" s="10">
        <f t="shared" si="61"/>
        <v>36.9346916371605</v>
      </c>
      <c r="L162" s="10">
        <f t="shared" si="54"/>
        <v>-0.951395575137667</v>
      </c>
      <c r="N162" s="10">
        <f>riaa_curve!F162</f>
        <v>-32.42605960887085</v>
      </c>
      <c r="O162" s="13">
        <f t="shared" si="62"/>
        <v>31.474664033733184</v>
      </c>
      <c r="P162">
        <f>L162-riaa_curve!G162</f>
        <v>25.372444191087695</v>
      </c>
    </row>
    <row r="163" spans="1:16" ht="12.75">
      <c r="A163">
        <v>94101.3692413568</v>
      </c>
      <c r="B163" s="12">
        <f t="shared" si="45"/>
        <v>591256.3406027742</v>
      </c>
      <c r="C163" s="11">
        <f t="shared" si="46"/>
        <v>2670.006738042286</v>
      </c>
      <c r="D163" s="11">
        <f t="shared" si="56"/>
        <v>-12.71664143829804</v>
      </c>
      <c r="E163" s="11">
        <f t="shared" si="47"/>
        <v>38</v>
      </c>
      <c r="F163" s="11">
        <f t="shared" si="48"/>
        <v>0</v>
      </c>
      <c r="G163" s="11">
        <f t="shared" si="57"/>
        <v>7129097.694160678</v>
      </c>
      <c r="H163" s="12">
        <f t="shared" si="58"/>
        <v>1444</v>
      </c>
      <c r="I163" s="10">
        <f t="shared" si="59"/>
        <v>68.53034566142951</v>
      </c>
      <c r="J163" s="10">
        <f t="shared" si="60"/>
        <v>31.595671932336202</v>
      </c>
      <c r="K163" s="10">
        <f t="shared" si="61"/>
        <v>36.934673729093305</v>
      </c>
      <c r="L163" s="10">
        <f t="shared" si="54"/>
        <v>-0.9514134832048597</v>
      </c>
      <c r="N163" s="10">
        <f>riaa_curve!F163</f>
        <v>-33.027809454061554</v>
      </c>
      <c r="O163" s="13">
        <f t="shared" si="62"/>
        <v>32.076395970856694</v>
      </c>
      <c r="P163">
        <f>L163-riaa_curve!G163</f>
        <v>25.512228327095848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3"/>
  <sheetViews>
    <sheetView workbookViewId="0" topLeftCell="A1">
      <selection activeCell="C15" sqref="C15"/>
    </sheetView>
  </sheetViews>
  <sheetFormatPr defaultColWidth="9.140625" defaultRowHeight="12.75"/>
  <cols>
    <col min="1" max="2" width="12.7109375" style="0" customWidth="1"/>
    <col min="3" max="3" width="11.00390625" style="0" customWidth="1"/>
    <col min="4" max="4" width="10.57421875" style="0" customWidth="1"/>
    <col min="5" max="5" width="10.00390625" style="46" bestFit="1" customWidth="1"/>
    <col min="7" max="7" width="11.7109375" style="46" customWidth="1"/>
    <col min="8" max="8" width="11.421875" style="0" customWidth="1"/>
    <col min="11" max="11" width="9.28125" style="0" bestFit="1" customWidth="1"/>
  </cols>
  <sheetData>
    <row r="1" spans="1:15" ht="12.75">
      <c r="A1" s="3" t="s">
        <v>16</v>
      </c>
      <c r="D1" s="11"/>
      <c r="E1" s="45"/>
      <c r="F1" s="11"/>
      <c r="G1" s="45"/>
      <c r="H1" s="12"/>
      <c r="K1" s="11"/>
      <c r="O1" s="13"/>
    </row>
    <row r="2" spans="1:15" ht="12.75">
      <c r="A2" s="3" t="s">
        <v>17</v>
      </c>
      <c r="C2" s="11"/>
      <c r="D2" s="11"/>
      <c r="E2" s="45"/>
      <c r="F2" s="11"/>
      <c r="N2" s="14" t="s">
        <v>18</v>
      </c>
      <c r="O2" s="12"/>
    </row>
    <row r="3" spans="2:15" ht="12.75">
      <c r="B3" s="11" t="s">
        <v>19</v>
      </c>
      <c r="C3" s="11"/>
      <c r="E3" s="45"/>
      <c r="N3" s="15">
        <v>1</v>
      </c>
      <c r="O3" t="s">
        <v>20</v>
      </c>
    </row>
    <row r="4" spans="1:15" ht="12.75">
      <c r="A4" s="1" t="s">
        <v>21</v>
      </c>
      <c r="B4" s="47">
        <v>1E-06</v>
      </c>
      <c r="C4" s="16"/>
      <c r="E4" s="45"/>
      <c r="F4" s="11"/>
      <c r="N4" s="17">
        <f>B4</f>
        <v>1E-06</v>
      </c>
      <c r="O4" s="1" t="s">
        <v>21</v>
      </c>
    </row>
    <row r="5" spans="1:15" ht="12.75">
      <c r="A5" t="s">
        <v>57</v>
      </c>
      <c r="B5" s="18">
        <v>0</v>
      </c>
      <c r="C5" s="11" t="s">
        <v>22</v>
      </c>
      <c r="D5" s="11"/>
      <c r="E5" s="45"/>
      <c r="F5" s="11"/>
      <c r="N5" s="17">
        <f>B5</f>
        <v>0</v>
      </c>
      <c r="O5" t="s">
        <v>57</v>
      </c>
    </row>
    <row r="6" spans="1:15" ht="12.75">
      <c r="A6" t="s">
        <v>76</v>
      </c>
      <c r="B6" s="16">
        <v>3.3E-09</v>
      </c>
      <c r="C6" t="s">
        <v>22</v>
      </c>
      <c r="E6" s="45"/>
      <c r="F6" s="11"/>
      <c r="N6" s="17">
        <f>B6</f>
        <v>3.3E-09</v>
      </c>
      <c r="O6" t="s">
        <v>56</v>
      </c>
    </row>
    <row r="7" spans="2:14" ht="12.75">
      <c r="B7" s="41">
        <f>IF(B6&lt;(INDEX('[1]e96_series'!$E$14:$E$102,MATCH(B6,'[1]e96_series'!$E$14:$E$102,1))+INDEX('[1]e96_series'!$E$14:$E$102,MATCH(B6,'[1]e96_series'!$E$14:$E$102,1)+1))/2,VLOOKUP(B6,'[1]e96_series'!$E$14:$E$102,1),INDEX('[1]e96_series'!$E$14:$E$102,MATCH(B6,'[1]e96_series'!$E$14:$E$102,1)+1))</f>
        <v>3.3E-09</v>
      </c>
      <c r="E7" s="45"/>
      <c r="F7" s="11"/>
      <c r="N7" s="17"/>
    </row>
    <row r="8" spans="1:15" ht="12.75">
      <c r="A8" t="s">
        <v>24</v>
      </c>
      <c r="B8" s="18">
        <v>0</v>
      </c>
      <c r="C8" t="s">
        <v>25</v>
      </c>
      <c r="D8" s="11"/>
      <c r="E8" s="45"/>
      <c r="F8" s="11"/>
      <c r="N8" s="32">
        <f>B8</f>
        <v>0</v>
      </c>
      <c r="O8" t="s">
        <v>24</v>
      </c>
    </row>
    <row r="9" spans="1:15" ht="12.75">
      <c r="A9" t="s">
        <v>69</v>
      </c>
      <c r="B9" s="19">
        <v>2000</v>
      </c>
      <c r="C9" t="s">
        <v>25</v>
      </c>
      <c r="D9" s="11"/>
      <c r="E9" s="45"/>
      <c r="F9" s="11"/>
      <c r="N9" s="32">
        <f>B9</f>
        <v>2000</v>
      </c>
      <c r="O9" t="s">
        <v>53</v>
      </c>
    </row>
    <row r="10" spans="1:15" ht="12.75">
      <c r="A10" t="s">
        <v>77</v>
      </c>
      <c r="B10" s="34">
        <v>22600</v>
      </c>
      <c r="C10" t="s">
        <v>25</v>
      </c>
      <c r="D10" s="11"/>
      <c r="E10" s="45"/>
      <c r="F10" s="11"/>
      <c r="N10" s="20">
        <f>B10</f>
        <v>22600</v>
      </c>
      <c r="O10" t="s">
        <v>54</v>
      </c>
    </row>
    <row r="11" spans="2:14" ht="12.75">
      <c r="B11" s="38">
        <f>IF(B10&lt;(INDEX('[1]e96_series'!$D$14:$D$686,MATCH(B10,'[1]e96_series'!$D$14:$D$686,1))+INDEX('[1]e96_series'!$D$14:$D$686,MATCH(B10,'[1]e96_series'!$D$14:$D$686,1)+1))/2,VLOOKUP(B10,'[1]e96_series'!$D$14:$D$686,1),INDEX('[1]e96_series'!$D$14:$D$686,MATCH(B10,'[1]e96_series'!$D$14:$D$686,1)+1))</f>
        <v>22600</v>
      </c>
      <c r="C11" s="39" t="s">
        <v>64</v>
      </c>
      <c r="D11" s="11"/>
      <c r="E11" s="45"/>
      <c r="F11" s="11"/>
      <c r="N11" s="37"/>
    </row>
    <row r="12" spans="1:15" ht="12.75">
      <c r="A12" t="s">
        <v>70</v>
      </c>
      <c r="B12" s="34">
        <v>1000</v>
      </c>
      <c r="C12" s="11" t="s">
        <v>25</v>
      </c>
      <c r="D12" s="11"/>
      <c r="E12" s="45"/>
      <c r="F12" s="11"/>
      <c r="N12" s="33">
        <f>B12+B8</f>
        <v>1000</v>
      </c>
      <c r="O12" t="s">
        <v>55</v>
      </c>
    </row>
    <row r="13" spans="2:14" ht="12.75">
      <c r="B13" s="38">
        <f>IF(B12&lt;(INDEX('[1]e96_series'!$D$14:$D$686,MATCH(B12,'[1]e96_series'!$D$14:$D$686,1))+INDEX('[1]e96_series'!$D$14:$D$686,MATCH(B12,'[1]e96_series'!$D$14:$D$686,1)+1))/2,VLOOKUP(B12,'[1]e96_series'!$D$14:$D$686,1),INDEX('[1]e96_series'!$D$14:$D$686,MATCH(B12,'[1]e96_series'!$D$14:$D$686,1)+1))</f>
        <v>1000</v>
      </c>
      <c r="C13" s="39" t="s">
        <v>64</v>
      </c>
      <c r="D13" s="11"/>
      <c r="E13" s="45"/>
      <c r="F13" s="11"/>
      <c r="N13" s="37"/>
    </row>
    <row r="14" spans="1:15" ht="12.75">
      <c r="A14" t="s">
        <v>79</v>
      </c>
      <c r="B14" s="18"/>
      <c r="D14" s="11"/>
      <c r="E14" s="45"/>
      <c r="F14" s="11"/>
      <c r="N14" s="20"/>
      <c r="O14" s="12"/>
    </row>
    <row r="15" spans="2:8" ht="12.75">
      <c r="B15" s="50"/>
      <c r="C15" s="11"/>
      <c r="D15" s="11"/>
      <c r="E15" s="45"/>
      <c r="F15" s="11"/>
      <c r="G15" s="45"/>
      <c r="H15" s="12"/>
    </row>
    <row r="16" spans="1:15" ht="12.75">
      <c r="A16" s="48"/>
      <c r="B16" s="49"/>
      <c r="C16" s="11"/>
      <c r="D16" s="11"/>
      <c r="E16" s="45"/>
      <c r="F16" s="11"/>
      <c r="G16" s="45"/>
      <c r="H16" s="12"/>
      <c r="I16" s="10"/>
      <c r="J16" s="10"/>
      <c r="N16" s="10"/>
      <c r="O16" s="10"/>
    </row>
    <row r="17" spans="1:15" ht="12.75">
      <c r="A17" s="21"/>
      <c r="B17" s="12"/>
      <c r="C17" s="11"/>
      <c r="D17" s="11"/>
      <c r="E17" s="45"/>
      <c r="F17" s="11"/>
      <c r="G17" s="45"/>
      <c r="H17" s="12"/>
      <c r="I17" s="10"/>
      <c r="J17" s="10"/>
      <c r="K17" s="10"/>
      <c r="L17" s="10"/>
      <c r="N17" s="10"/>
      <c r="O17" s="13"/>
    </row>
    <row r="18" spans="1:15" ht="12.75">
      <c r="A18" s="21">
        <v>1000</v>
      </c>
      <c r="B18" s="12">
        <f>(2*PI()*A18)</f>
        <v>6283.185307179586</v>
      </c>
      <c r="C18" s="11">
        <f>$N$10/(1+B18^2*$N$6^2*$N$10^2)+$N$12</f>
        <v>19530.879685633623</v>
      </c>
      <c r="D18" s="11">
        <f>(-B18*$N$6*$N$10^2)/(1+B18^2*$N$6^2*$N$10^2)</f>
        <v>-8683.569483334086</v>
      </c>
      <c r="E18" s="45">
        <f>$N$9</f>
        <v>2000</v>
      </c>
      <c r="F18" s="11">
        <f>0</f>
        <v>0</v>
      </c>
      <c r="G18" s="45">
        <f>C18*C18+D18*D18</f>
        <v>456859640.26658714</v>
      </c>
      <c r="H18" s="12">
        <f>E18*E18+F18*F18</f>
        <v>4000000</v>
      </c>
      <c r="I18" s="10">
        <f>10*LOG10(G18)</f>
        <v>86.59782793460136</v>
      </c>
      <c r="J18" s="10">
        <f>10*LOG10(H18)</f>
        <v>66.02059991327963</v>
      </c>
      <c r="K18" s="10">
        <f>I18-J18</f>
        <v>20.57722802132173</v>
      </c>
      <c r="L18" s="10">
        <f>K18-$K$18</f>
        <v>0</v>
      </c>
      <c r="N18" s="10">
        <f>riaa_curve!G17</f>
        <v>-19.90928496787147</v>
      </c>
      <c r="O18" s="13">
        <f>L18-N18</f>
        <v>19.90928496787147</v>
      </c>
    </row>
    <row r="19" spans="1:15" ht="12.75">
      <c r="A19" s="21"/>
      <c r="B19" s="12"/>
      <c r="C19" s="11"/>
      <c r="D19" s="11"/>
      <c r="E19" s="45"/>
      <c r="F19" s="11"/>
      <c r="G19" s="45"/>
      <c r="H19" s="12"/>
      <c r="L19" t="s">
        <v>29</v>
      </c>
      <c r="N19" t="s">
        <v>30</v>
      </c>
      <c r="O19" s="13" t="s">
        <v>31</v>
      </c>
    </row>
    <row r="20" spans="1:16" ht="12.75">
      <c r="A20" s="1" t="s">
        <v>32</v>
      </c>
      <c r="B20" t="s">
        <v>33</v>
      </c>
      <c r="C20" s="11" t="s">
        <v>34</v>
      </c>
      <c r="D20" s="11" t="s">
        <v>35</v>
      </c>
      <c r="E20" s="45" t="s">
        <v>36</v>
      </c>
      <c r="F20" s="11" t="s">
        <v>37</v>
      </c>
      <c r="G20" s="45" t="s">
        <v>38</v>
      </c>
      <c r="H20" s="12" t="s">
        <v>39</v>
      </c>
      <c r="I20" t="s">
        <v>40</v>
      </c>
      <c r="J20" s="1" t="s">
        <v>41</v>
      </c>
      <c r="K20" t="s">
        <v>42</v>
      </c>
      <c r="L20" t="s">
        <v>80</v>
      </c>
      <c r="N20" s="3" t="s">
        <v>43</v>
      </c>
      <c r="O20" s="24" t="s">
        <v>46</v>
      </c>
      <c r="P20" s="25" t="s">
        <v>58</v>
      </c>
    </row>
    <row r="21" spans="1:16" ht="12.75">
      <c r="A21" s="52">
        <v>5</v>
      </c>
      <c r="B21" s="12">
        <f aca="true" t="shared" si="0" ref="B21:B84">(2*PI()*A21)</f>
        <v>31.41592653589793</v>
      </c>
      <c r="C21" s="11">
        <f>$N$10/(1+B21^2*$N$6^2*$N$10^2)+$N$12</f>
        <v>23599.875934634747</v>
      </c>
      <c r="D21" s="11">
        <f>(-B21*$N$6*$N$10^2)/(1+B21^2*$N$6^2*$N$10^2)</f>
        <v>-52.95150481854214</v>
      </c>
      <c r="E21" s="45">
        <f>$N$9</f>
        <v>2000</v>
      </c>
      <c r="F21" s="11">
        <f aca="true" t="shared" si="1" ref="F21:F84">0</f>
        <v>0</v>
      </c>
      <c r="G21" s="45">
        <f>C21*C21+D21*D21</f>
        <v>556956947.9920148</v>
      </c>
      <c r="H21" s="12">
        <f>E21*E21+F21*F21</f>
        <v>4000000</v>
      </c>
      <c r="I21" s="10">
        <f>10*LOG10(G21)</f>
        <v>87.45821626103495</v>
      </c>
      <c r="J21" s="10">
        <f>10*LOG10(H21)</f>
        <v>66.02059991327963</v>
      </c>
      <c r="K21" s="10">
        <f>I21-J21</f>
        <v>21.437616347755323</v>
      </c>
      <c r="L21" s="10">
        <f aca="true" t="shared" si="2" ref="L21:L84">K21-$K$18</f>
        <v>0.8603883264335934</v>
      </c>
      <c r="N21" s="10">
        <f>riaa_curve!F21</f>
        <v>19.86829768152239</v>
      </c>
      <c r="O21" s="13">
        <f>L21-N21</f>
        <v>-19.007909355088795</v>
      </c>
      <c r="P21">
        <f>L21-riaa_curve!G21</f>
        <v>-19.00617594726323</v>
      </c>
    </row>
    <row r="22" spans="1:16" ht="12.75">
      <c r="A22" s="52">
        <v>5.35886731268147</v>
      </c>
      <c r="B22" s="12">
        <f t="shared" si="0"/>
        <v>33.670756362165164</v>
      </c>
      <c r="C22" s="11">
        <f>$N$10/(1+B22^2*$N$6^2*$N$10^2)+$N$12</f>
        <v>23599.857486435354</v>
      </c>
      <c r="D22" s="11">
        <f>(-B22*$N$6*$N$10^2)/(1+B22^2*$N$6^2*$N$10^2)</f>
        <v>-56.751971339403376</v>
      </c>
      <c r="E22" s="45">
        <f>$N$9</f>
        <v>2000</v>
      </c>
      <c r="F22" s="11">
        <f t="shared" si="1"/>
        <v>0</v>
      </c>
      <c r="G22" s="45">
        <f aca="true" t="shared" si="3" ref="G22:G85">C22*C22+D22*D22</f>
        <v>556956494.1663098</v>
      </c>
      <c r="H22" s="12">
        <f aca="true" t="shared" si="4" ref="H22:H85">E22*E22+F22*F22</f>
        <v>4000000</v>
      </c>
      <c r="I22" s="10">
        <f aca="true" t="shared" si="5" ref="I22:J53">10*LOG10(G22)</f>
        <v>87.45821272226807</v>
      </c>
      <c r="J22" s="10">
        <f t="shared" si="5"/>
        <v>66.02059991327963</v>
      </c>
      <c r="K22" s="10">
        <f aca="true" t="shared" si="6" ref="K22:K85">I22-J22</f>
        <v>21.437612808988447</v>
      </c>
      <c r="L22" s="10">
        <f t="shared" si="2"/>
        <v>0.8603847876667174</v>
      </c>
      <c r="N22" s="10">
        <f>riaa_curve!F22</f>
        <v>19.861981599136072</v>
      </c>
      <c r="O22" s="13">
        <f aca="true" t="shared" si="7" ref="O22:O85">L22-N22</f>
        <v>-19.001596811469355</v>
      </c>
      <c r="P22">
        <f>L22-riaa_curve!G22</f>
        <v>-18.99986341008911</v>
      </c>
    </row>
    <row r="23" spans="1:16" ht="12.75">
      <c r="A23" s="52">
        <v>5.74349177498517</v>
      </c>
      <c r="B23" s="12">
        <f t="shared" si="0"/>
        <v>36.08742313249362</v>
      </c>
      <c r="C23" s="11">
        <f>$N$10/(1+B23^2*$N$6^2*$N$10^2)+$N$12</f>
        <v>23599.836295056226</v>
      </c>
      <c r="D23" s="11">
        <f>(-B23*$N$6*$N$10^2)/(1+B23^2*$N$6^2*$N$10^2)</f>
        <v>-60.82519979371457</v>
      </c>
      <c r="E23" s="45">
        <f>$N$9</f>
        <v>2000</v>
      </c>
      <c r="F23" s="11">
        <f t="shared" si="1"/>
        <v>0</v>
      </c>
      <c r="G23" s="45">
        <f t="shared" si="3"/>
        <v>556955972.8583832</v>
      </c>
      <c r="H23" s="12">
        <f t="shared" si="4"/>
        <v>4000000</v>
      </c>
      <c r="I23" s="10">
        <f t="shared" si="5"/>
        <v>87.45820865729597</v>
      </c>
      <c r="J23" s="10">
        <f t="shared" si="5"/>
        <v>66.02059991327963</v>
      </c>
      <c r="K23" s="10">
        <f t="shared" si="6"/>
        <v>21.437608744016345</v>
      </c>
      <c r="L23" s="10">
        <f t="shared" si="2"/>
        <v>0.8603807226946145</v>
      </c>
      <c r="N23" s="10">
        <f>riaa_curve!F23</f>
        <v>19.854737861489642</v>
      </c>
      <c r="O23" s="13">
        <f t="shared" si="7"/>
        <v>-18.994357138795028</v>
      </c>
      <c r="P23">
        <f>L23-riaa_curve!G23</f>
        <v>-18.99262374481851</v>
      </c>
    </row>
    <row r="24" spans="1:16" ht="12.75">
      <c r="A24" s="52">
        <v>6.15572206672458</v>
      </c>
      <c r="B24" s="12">
        <f t="shared" si="0"/>
        <v>38.67754244472504</v>
      </c>
      <c r="C24" s="11">
        <f>$N$10/(1+B24^2*$N$6^2*$N$10^2)+$N$12</f>
        <v>23599.81195260293</v>
      </c>
      <c r="D24" s="11">
        <f>(-B24*$N$6*$N$10^2)/(1+B24^2*$N$6^2*$N$10^2)</f>
        <v>-65.19076477483367</v>
      </c>
      <c r="E24" s="45">
        <f>$N$9</f>
        <v>2000</v>
      </c>
      <c r="F24" s="11">
        <f t="shared" si="1"/>
        <v>0</v>
      </c>
      <c r="G24" s="45">
        <f t="shared" si="3"/>
        <v>556955374.0340321</v>
      </c>
      <c r="H24" s="12">
        <f t="shared" si="4"/>
        <v>4000000</v>
      </c>
      <c r="I24" s="10">
        <f t="shared" si="5"/>
        <v>87.45820398787389</v>
      </c>
      <c r="J24" s="10">
        <f t="shared" si="5"/>
        <v>66.02059991327963</v>
      </c>
      <c r="K24" s="10">
        <f t="shared" si="6"/>
        <v>21.43760407459426</v>
      </c>
      <c r="L24" s="10">
        <f t="shared" si="2"/>
        <v>0.8603760532725317</v>
      </c>
      <c r="N24" s="10">
        <f>riaa_curve!F24</f>
        <v>19.846432162047492</v>
      </c>
      <c r="O24" s="13">
        <f t="shared" si="7"/>
        <v>-18.98605610877496</v>
      </c>
      <c r="P24">
        <f>L24-riaa_curve!G24</f>
        <v>-18.984322723303094</v>
      </c>
    </row>
    <row r="25" spans="1:16" ht="12.75">
      <c r="A25" s="52">
        <v>6.59753955386447</v>
      </c>
      <c r="B25" s="12">
        <f t="shared" si="0"/>
        <v>41.4535635883774</v>
      </c>
      <c r="C25" s="11">
        <f>$N$10/(1+B25^2*$N$6^2*$N$10^2)+$N$12</f>
        <v>23599.78399053159</v>
      </c>
      <c r="D25" s="11">
        <f>(-B25*$N$6*$N$10^2)/(1+B25^2*$N$6^2*$N$10^2)</f>
        <v>-69.86964524038336</v>
      </c>
      <c r="E25" s="45">
        <f>$N$9</f>
        <v>2000</v>
      </c>
      <c r="F25" s="11">
        <f t="shared" si="1"/>
        <v>0</v>
      </c>
      <c r="G25" s="45">
        <f t="shared" si="3"/>
        <v>556954686.1670771</v>
      </c>
      <c r="H25" s="12">
        <f t="shared" si="4"/>
        <v>4000000</v>
      </c>
      <c r="I25" s="10">
        <f t="shared" si="5"/>
        <v>87.45819862412267</v>
      </c>
      <c r="J25" s="10">
        <f t="shared" si="5"/>
        <v>66.02059991327963</v>
      </c>
      <c r="K25" s="10">
        <f t="shared" si="6"/>
        <v>21.437598710843048</v>
      </c>
      <c r="L25" s="10">
        <f t="shared" si="2"/>
        <v>0.8603706895213179</v>
      </c>
      <c r="N25" s="10">
        <f>riaa_curve!F25</f>
        <v>19.836911358157515</v>
      </c>
      <c r="O25" s="13">
        <f t="shared" si="7"/>
        <v>-18.976540668636197</v>
      </c>
      <c r="P25">
        <f>L25-riaa_curve!G25</f>
        <v>-18.974807292933605</v>
      </c>
    </row>
    <row r="26" spans="1:16" ht="12.75">
      <c r="A26" s="52">
        <v>7.07106781186547</v>
      </c>
      <c r="B26" s="12">
        <f t="shared" si="0"/>
        <v>44.428829381583625</v>
      </c>
      <c r="C26" s="11">
        <f>$N$10/(1+B26^2*$N$6^2*$N$10^2)+$N$12</f>
        <v>23599.751870631626</v>
      </c>
      <c r="D26" s="11">
        <f>(-B26*$N$6*$N$10^2)/(1+B26^2*$N$6^2*$N$10^2)</f>
        <v>-74.88432517611226</v>
      </c>
      <c r="E26" s="45">
        <f>$N$9</f>
        <v>2000</v>
      </c>
      <c r="F26" s="11">
        <f t="shared" si="1"/>
        <v>0</v>
      </c>
      <c r="G26" s="45">
        <f t="shared" si="3"/>
        <v>556953896.017538</v>
      </c>
      <c r="H26" s="12">
        <f t="shared" si="4"/>
        <v>4000000</v>
      </c>
      <c r="I26" s="10">
        <f t="shared" si="5"/>
        <v>87.45819246279865</v>
      </c>
      <c r="J26" s="10">
        <f t="shared" si="5"/>
        <v>66.02059991327963</v>
      </c>
      <c r="K26" s="10">
        <f t="shared" si="6"/>
        <v>21.437592549519024</v>
      </c>
      <c r="L26" s="10">
        <f t="shared" si="2"/>
        <v>0.8603645281972945</v>
      </c>
      <c r="N26" s="10">
        <f>riaa_curve!F26</f>
        <v>19.826001019638714</v>
      </c>
      <c r="O26" s="13">
        <f t="shared" si="7"/>
        <v>-18.96563649144142</v>
      </c>
      <c r="P26">
        <f>L26-riaa_curve!G26</f>
        <v>-18.963903126960783</v>
      </c>
    </row>
    <row r="27" spans="1:16" ht="12.75">
      <c r="A27" s="52">
        <v>7.57858283255199</v>
      </c>
      <c r="B27" s="12">
        <f t="shared" si="0"/>
        <v>47.61764030273412</v>
      </c>
      <c r="C27" s="11">
        <f>$N$10/(1+B27^2*$N$6^2*$N$10^2)+$N$12</f>
        <v>23599.71497466805</v>
      </c>
      <c r="D27" s="11">
        <f>(-B27*$N$6*$N$10^2)/(1+B27^2*$N$6^2*$N$10^2)</f>
        <v>-80.25890145418892</v>
      </c>
      <c r="E27" s="45">
        <f>$N$9</f>
        <v>2000</v>
      </c>
      <c r="F27" s="11">
        <f t="shared" si="1"/>
        <v>0</v>
      </c>
      <c r="G27" s="45">
        <f t="shared" si="3"/>
        <v>556952988.3768342</v>
      </c>
      <c r="H27" s="12">
        <f t="shared" si="4"/>
        <v>4000000</v>
      </c>
      <c r="I27" s="10">
        <f t="shared" si="5"/>
        <v>87.45818538530672</v>
      </c>
      <c r="J27" s="10">
        <f t="shared" si="5"/>
        <v>66.02059991327963</v>
      </c>
      <c r="K27" s="10">
        <f t="shared" si="6"/>
        <v>21.437585472027095</v>
      </c>
      <c r="L27" s="10">
        <f t="shared" si="2"/>
        <v>0.8603574507053651</v>
      </c>
      <c r="N27" s="10">
        <f>riaa_curve!F27</f>
        <v>19.813502717944584</v>
      </c>
      <c r="O27" s="13">
        <f t="shared" si="7"/>
        <v>-18.95314526723922</v>
      </c>
      <c r="P27">
        <f>L27-riaa_curve!G27</f>
        <v>-18.951411915649217</v>
      </c>
    </row>
    <row r="28" spans="1:16" ht="12.75">
      <c r="A28" s="52">
        <v>8.12252396356235</v>
      </c>
      <c r="B28" s="12">
        <f t="shared" si="0"/>
        <v>51.03532322506905</v>
      </c>
      <c r="C28" s="11">
        <f>$N$10/(1+B28^2*$N$6^2*$N$10^2)+$N$12</f>
        <v>23599.672592484058</v>
      </c>
      <c r="D28" s="11">
        <f>(-B28*$N$6*$N$10^2)/(1+B28^2*$N$6^2*$N$10^2)</f>
        <v>-86.01919939523584</v>
      </c>
      <c r="E28" s="45">
        <f>$N$9</f>
        <v>2000</v>
      </c>
      <c r="F28" s="11">
        <f t="shared" si="1"/>
        <v>0</v>
      </c>
      <c r="G28" s="45">
        <f t="shared" si="3"/>
        <v>556951945.7751079</v>
      </c>
      <c r="H28" s="12">
        <f t="shared" si="4"/>
        <v>4000000</v>
      </c>
      <c r="I28" s="10">
        <f t="shared" si="5"/>
        <v>87.45817725541768</v>
      </c>
      <c r="J28" s="10">
        <f t="shared" si="5"/>
        <v>66.02059991327963</v>
      </c>
      <c r="K28" s="10">
        <f t="shared" si="6"/>
        <v>21.437577342138056</v>
      </c>
      <c r="L28" s="10">
        <f t="shared" si="2"/>
        <v>0.8603493208163258</v>
      </c>
      <c r="N28" s="10">
        <f>riaa_curve!F28</f>
        <v>19.799191047679116</v>
      </c>
      <c r="O28" s="13">
        <f t="shared" si="7"/>
        <v>-18.93884172686279</v>
      </c>
      <c r="P28">
        <f>L28-riaa_curve!G28</f>
        <v>-18.937108390080247</v>
      </c>
    </row>
    <row r="29" spans="1:16" ht="12.75">
      <c r="A29" s="52">
        <v>8.70550563296124</v>
      </c>
      <c r="B29" s="12">
        <f t="shared" si="0"/>
        <v>54.69830508459118</v>
      </c>
      <c r="C29" s="11">
        <f>$N$10/(1+B29^2*$N$6^2*$N$10^2)+$N$12</f>
        <v>23599.623908335205</v>
      </c>
      <c r="D29" s="11">
        <f>(-B29*$N$6*$N$10^2)/(1+B29^2*$N$6^2*$N$10^2)</f>
        <v>-92.19289657833474</v>
      </c>
      <c r="E29" s="45">
        <f>$N$9</f>
        <v>2000</v>
      </c>
      <c r="F29" s="11">
        <f t="shared" si="1"/>
        <v>0</v>
      </c>
      <c r="G29" s="45">
        <f t="shared" si="3"/>
        <v>556950748.1450461</v>
      </c>
      <c r="H29" s="12">
        <f t="shared" si="4"/>
        <v>4000000</v>
      </c>
      <c r="I29" s="10">
        <f t="shared" si="5"/>
        <v>87.45816791664635</v>
      </c>
      <c r="J29" s="10">
        <f t="shared" si="5"/>
        <v>66.02059991327963</v>
      </c>
      <c r="K29" s="10">
        <f t="shared" si="6"/>
        <v>21.43756800336672</v>
      </c>
      <c r="L29" s="10">
        <f t="shared" si="2"/>
        <v>0.8603399820449908</v>
      </c>
      <c r="N29" s="10">
        <f>riaa_curve!F29</f>
        <v>19.782810379167447</v>
      </c>
      <c r="O29" s="13">
        <f t="shared" si="7"/>
        <v>-18.922470397122456</v>
      </c>
      <c r="P29">
        <f>L29-riaa_curve!G29</f>
        <v>-18.920737077349212</v>
      </c>
    </row>
    <row r="30" spans="1:16" ht="12.75">
      <c r="A30" s="52">
        <v>9.33032991536807</v>
      </c>
      <c r="B30" s="12">
        <f t="shared" si="0"/>
        <v>58.62419183537881</v>
      </c>
      <c r="C30" s="11">
        <f>$N$10/(1+B30^2*$N$6^2*$N$10^2)+$N$12</f>
        <v>23599.56798519235</v>
      </c>
      <c r="D30" s="11">
        <f>(-B30*$N$6*$N$10^2)/(1+B30^2*$N$6^2*$N$10^2)</f>
        <v>-98.80965548028168</v>
      </c>
      <c r="E30" s="45">
        <f>$N$9</f>
        <v>2000</v>
      </c>
      <c r="F30" s="11">
        <f t="shared" si="1"/>
        <v>0</v>
      </c>
      <c r="G30" s="45">
        <f t="shared" si="3"/>
        <v>556949372.4357318</v>
      </c>
      <c r="H30" s="12">
        <f t="shared" si="4"/>
        <v>4000000</v>
      </c>
      <c r="I30" s="10">
        <f t="shared" si="5"/>
        <v>87.45815718923994</v>
      </c>
      <c r="J30" s="10">
        <f t="shared" si="5"/>
        <v>66.02059991327963</v>
      </c>
      <c r="K30" s="10">
        <f t="shared" si="6"/>
        <v>21.437557275960316</v>
      </c>
      <c r="L30" s="10">
        <f t="shared" si="2"/>
        <v>0.8603292546385859</v>
      </c>
      <c r="N30" s="10">
        <f>riaa_curve!F30</f>
        <v>19.764071350620483</v>
      </c>
      <c r="O30" s="13">
        <f t="shared" si="7"/>
        <v>-18.903742095981897</v>
      </c>
      <c r="P30">
        <f>L30-riaa_curve!G30</f>
        <v>-18.90200879574721</v>
      </c>
    </row>
    <row r="31" spans="1:16" ht="12.75">
      <c r="A31" s="52">
        <v>10</v>
      </c>
      <c r="B31" s="12">
        <f t="shared" si="0"/>
        <v>62.83185307179586</v>
      </c>
      <c r="C31" s="11">
        <f>$N$10/(1+B31^2*$N$6^2*$N$10^2)+$N$12</f>
        <v>23599.503746711704</v>
      </c>
      <c r="D31" s="11">
        <f>(-B31*$N$6*$N$10^2)/(1+B31^2*$N$6^2*$N$10^2)</f>
        <v>-105.90126556462502</v>
      </c>
      <c r="E31" s="45">
        <f>$N$9</f>
        <v>2000</v>
      </c>
      <c r="F31" s="11">
        <f t="shared" si="1"/>
        <v>0</v>
      </c>
      <c r="G31" s="45">
        <f t="shared" si="3"/>
        <v>556947792.1691079</v>
      </c>
      <c r="H31" s="12">
        <f t="shared" si="4"/>
        <v>4000000</v>
      </c>
      <c r="I31" s="10">
        <f t="shared" si="5"/>
        <v>87.45814486671868</v>
      </c>
      <c r="J31" s="10">
        <f t="shared" si="5"/>
        <v>66.02059991327963</v>
      </c>
      <c r="K31" s="10">
        <f t="shared" si="6"/>
        <v>21.43754495343906</v>
      </c>
      <c r="L31" s="10">
        <f t="shared" si="2"/>
        <v>0.8603169321173283</v>
      </c>
      <c r="N31" s="10">
        <f>riaa_curve!F31</f>
        <v>19.742647121900166</v>
      </c>
      <c r="O31" s="13">
        <f t="shared" si="7"/>
        <v>-18.882330189782838</v>
      </c>
      <c r="P31">
        <f>L31-riaa_curve!G31</f>
        <v>-18.880596911992058</v>
      </c>
    </row>
    <row r="32" spans="1:16" ht="12.75">
      <c r="A32" s="52">
        <v>10.7177346253629</v>
      </c>
      <c r="B32" s="12">
        <f t="shared" si="0"/>
        <v>67.34151272433007</v>
      </c>
      <c r="C32" s="11">
        <f>$N$10/(1+B32^2*$N$6^2*$N$10^2)+$N$12</f>
        <v>23599.42995652534</v>
      </c>
      <c r="D32" s="11">
        <f>(-B32*$N$6*$N$10^2)/(1+B32^2*$N$6^2*$N$10^2)</f>
        <v>-113.50179548250522</v>
      </c>
      <c r="E32" s="45">
        <f>$N$9</f>
        <v>2000</v>
      </c>
      <c r="F32" s="11">
        <f t="shared" si="1"/>
        <v>0</v>
      </c>
      <c r="G32" s="45">
        <f t="shared" si="3"/>
        <v>556945976.9305233</v>
      </c>
      <c r="H32" s="12">
        <f t="shared" si="4"/>
        <v>4000000</v>
      </c>
      <c r="I32" s="10">
        <f t="shared" si="5"/>
        <v>87.45813071190207</v>
      </c>
      <c r="J32" s="10">
        <f t="shared" si="5"/>
        <v>66.02059991327963</v>
      </c>
      <c r="K32" s="10">
        <f t="shared" si="6"/>
        <v>21.437530798622447</v>
      </c>
      <c r="L32" s="10">
        <f t="shared" si="2"/>
        <v>0.860302777300717</v>
      </c>
      <c r="N32" s="10">
        <f>riaa_curve!F32</f>
        <v>19.71816942977435</v>
      </c>
      <c r="O32" s="13">
        <f t="shared" si="7"/>
        <v>-18.857866652473632</v>
      </c>
      <c r="P32">
        <f>L32-riaa_curve!G32</f>
        <v>-18.856133400464127</v>
      </c>
    </row>
    <row r="33" spans="1:16" ht="12.75">
      <c r="A33" s="52">
        <v>11.4869835499703</v>
      </c>
      <c r="B33" s="12">
        <f t="shared" si="0"/>
        <v>72.174846264987</v>
      </c>
      <c r="C33" s="11">
        <f>$N$10/(1+B33^2*$N$6^2*$N$10^2)+$N$12</f>
        <v>23599.345194454323</v>
      </c>
      <c r="D33" s="11">
        <f>(-B33*$N$6*$N$10^2)/(1+B33^2*$N$6^2*$N$10^2)</f>
        <v>-121.64775609109189</v>
      </c>
      <c r="E33" s="45">
        <f>$N$9</f>
        <v>2000</v>
      </c>
      <c r="F33" s="11">
        <f t="shared" si="1"/>
        <v>0</v>
      </c>
      <c r="G33" s="45">
        <f t="shared" si="3"/>
        <v>556943891.7835763</v>
      </c>
      <c r="H33" s="12">
        <f t="shared" si="4"/>
        <v>4000000</v>
      </c>
      <c r="I33" s="10">
        <f t="shared" si="5"/>
        <v>87.45811445234467</v>
      </c>
      <c r="J33" s="10">
        <f t="shared" si="5"/>
        <v>66.02059991327963</v>
      </c>
      <c r="K33" s="10">
        <f t="shared" si="6"/>
        <v>21.43751453906505</v>
      </c>
      <c r="L33" s="10">
        <f t="shared" si="2"/>
        <v>0.8602865177433188</v>
      </c>
      <c r="N33" s="10">
        <f>riaa_curve!F33</f>
        <v>19.690224507657557</v>
      </c>
      <c r="O33" s="13">
        <f t="shared" si="7"/>
        <v>-18.82993798991424</v>
      </c>
      <c r="P33">
        <f>L33-riaa_curve!G33</f>
        <v>-18.828204767519647</v>
      </c>
    </row>
    <row r="34" spans="1:16" ht="12.75">
      <c r="A34" s="52">
        <v>12.3114441334492</v>
      </c>
      <c r="B34" s="12">
        <f t="shared" si="0"/>
        <v>77.35508488945032</v>
      </c>
      <c r="C34" s="11">
        <f>$N$10/(1+B34^2*$N$6^2*$N$10^2)+$N$12</f>
        <v>23599.247829187447</v>
      </c>
      <c r="D34" s="11">
        <f>(-B34*$N$6*$N$10^2)/(1+B34^2*$N$6^2*$N$10^2)</f>
        <v>-130.37827504144798</v>
      </c>
      <c r="E34" s="45">
        <f>$N$9</f>
        <v>2000</v>
      </c>
      <c r="F34" s="11">
        <f t="shared" si="1"/>
        <v>0</v>
      </c>
      <c r="G34" s="45">
        <f t="shared" si="3"/>
        <v>556941496.5980113</v>
      </c>
      <c r="H34" s="12">
        <f t="shared" si="4"/>
        <v>4000000</v>
      </c>
      <c r="I34" s="10">
        <f t="shared" si="5"/>
        <v>87.45809577509323</v>
      </c>
      <c r="J34" s="10">
        <f t="shared" si="5"/>
        <v>66.02059991327963</v>
      </c>
      <c r="K34" s="10">
        <f t="shared" si="6"/>
        <v>21.437495861813602</v>
      </c>
      <c r="L34" s="10">
        <f t="shared" si="2"/>
        <v>0.860267840491872</v>
      </c>
      <c r="N34" s="10">
        <f>riaa_curve!F34</f>
        <v>19.65834896191766</v>
      </c>
      <c r="O34" s="13">
        <f t="shared" si="7"/>
        <v>-18.79808112142579</v>
      </c>
      <c r="P34">
        <f>L34-riaa_curve!G34</f>
        <v>-18.796347933049795</v>
      </c>
    </row>
    <row r="35" spans="1:16" ht="12.75">
      <c r="A35" s="52">
        <v>13.1950791077289</v>
      </c>
      <c r="B35" s="12">
        <f t="shared" si="0"/>
        <v>82.90712717675454</v>
      </c>
      <c r="C35" s="11">
        <f>$N$10/(1+B35^2*$N$6^2*$N$10^2)+$N$12</f>
        <v>23599.13598690091</v>
      </c>
      <c r="D35" s="11">
        <f>(-B35*$N$6*$N$10^2)/(1+B35^2*$N$6^2*$N$10^2)</f>
        <v>-139.73528373594</v>
      </c>
      <c r="E35" s="45">
        <f>$N$9</f>
        <v>2000</v>
      </c>
      <c r="F35" s="11">
        <f t="shared" si="1"/>
        <v>0</v>
      </c>
      <c r="G35" s="45">
        <f t="shared" si="3"/>
        <v>556938745.2777623</v>
      </c>
      <c r="H35" s="12">
        <f t="shared" si="4"/>
        <v>4000000</v>
      </c>
      <c r="I35" s="10">
        <f t="shared" si="5"/>
        <v>87.4580743206647</v>
      </c>
      <c r="J35" s="10">
        <f t="shared" si="5"/>
        <v>66.02059991327963</v>
      </c>
      <c r="K35" s="10">
        <f t="shared" si="6"/>
        <v>21.437474407385082</v>
      </c>
      <c r="L35" s="10">
        <f t="shared" si="2"/>
        <v>0.860246386063352</v>
      </c>
      <c r="N35" s="10">
        <f>riaa_curve!F35</f>
        <v>19.622025732458603</v>
      </c>
      <c r="O35" s="13">
        <f t="shared" si="7"/>
        <v>-18.76177934639525</v>
      </c>
      <c r="P35">
        <f>L35-riaa_curve!G35</f>
        <v>-18.760046197096365</v>
      </c>
    </row>
    <row r="36" spans="1:16" ht="12.75">
      <c r="A36" s="52">
        <v>14.1421356237309</v>
      </c>
      <c r="B36" s="12">
        <f t="shared" si="0"/>
        <v>88.857658763167</v>
      </c>
      <c r="C36" s="11">
        <f>$N$10/(1+B36^2*$N$6^2*$N$10^2)+$N$12</f>
        <v>23599.007515216497</v>
      </c>
      <c r="D36" s="11">
        <f>(-B36*$N$6*$N$10^2)/(1+B36^2*$N$6^2*$N$10^2)</f>
        <v>-149.76371750576874</v>
      </c>
      <c r="E36" s="45">
        <f>$N$9</f>
        <v>2000</v>
      </c>
      <c r="F36" s="11">
        <f t="shared" si="1"/>
        <v>0</v>
      </c>
      <c r="G36" s="45">
        <f t="shared" si="3"/>
        <v>556935584.8743259</v>
      </c>
      <c r="H36" s="12">
        <f t="shared" si="4"/>
        <v>4000000</v>
      </c>
      <c r="I36" s="10">
        <f t="shared" si="5"/>
        <v>87.4580496761292</v>
      </c>
      <c r="J36" s="10">
        <f t="shared" si="5"/>
        <v>66.02059991327963</v>
      </c>
      <c r="K36" s="10">
        <f t="shared" si="6"/>
        <v>21.43744976284958</v>
      </c>
      <c r="L36" s="10">
        <f t="shared" si="2"/>
        <v>0.8602217415278517</v>
      </c>
      <c r="N36" s="10">
        <f>riaa_curve!F36</f>
        <v>19.58068030766634</v>
      </c>
      <c r="O36" s="13">
        <f t="shared" si="7"/>
        <v>-18.72045856613849</v>
      </c>
      <c r="P36">
        <f>L36-riaa_curve!G36</f>
        <v>-18.718725461727416</v>
      </c>
    </row>
    <row r="37" spans="1:16" ht="12.75">
      <c r="A37" s="52">
        <v>15.157165665104</v>
      </c>
      <c r="B37" s="12">
        <f t="shared" si="0"/>
        <v>95.23528060546835</v>
      </c>
      <c r="C37" s="11">
        <f>$N$10/(1+B37^2*$N$6^2*$N$10^2)+$N$12</f>
        <v>23598.859941806553</v>
      </c>
      <c r="D37" s="11">
        <f>(-B37*$N$6*$N$10^2)/(1+B37^2*$N$6^2*$N$10^2)</f>
        <v>-160.5117299115948</v>
      </c>
      <c r="E37" s="45">
        <f>$N$9</f>
        <v>2000</v>
      </c>
      <c r="F37" s="11">
        <f t="shared" si="1"/>
        <v>0</v>
      </c>
      <c r="G37" s="45">
        <f t="shared" si="3"/>
        <v>556931954.5684413</v>
      </c>
      <c r="H37" s="12">
        <f t="shared" si="4"/>
        <v>4000000</v>
      </c>
      <c r="I37" s="10">
        <f t="shared" si="5"/>
        <v>87.45802136716505</v>
      </c>
      <c r="J37" s="10">
        <f t="shared" si="5"/>
        <v>66.02059991327963</v>
      </c>
      <c r="K37" s="10">
        <f t="shared" si="6"/>
        <v>21.43742145388542</v>
      </c>
      <c r="L37" s="10">
        <f t="shared" si="2"/>
        <v>0.8601934325636904</v>
      </c>
      <c r="N37" s="10">
        <f>riaa_curve!F37</f>
        <v>19.533677412509004</v>
      </c>
      <c r="O37" s="13">
        <f t="shared" si="7"/>
        <v>-18.673483979945313</v>
      </c>
      <c r="P37">
        <f>L37-riaa_curve!G37</f>
        <v>-18.67175092709679</v>
      </c>
    </row>
    <row r="38" spans="1:16" ht="12.75">
      <c r="A38" s="52">
        <v>16.2450479271247</v>
      </c>
      <c r="B38" s="12">
        <f t="shared" si="0"/>
        <v>102.0706464501381</v>
      </c>
      <c r="C38" s="11">
        <f>$N$10/(1+B38^2*$N$6^2*$N$10^2)+$N$12</f>
        <v>23598.690426851823</v>
      </c>
      <c r="D38" s="11">
        <f>(-B38*$N$6*$N$10^2)/(1+B38^2*$N$6^2*$N$10^2)</f>
        <v>-172.03092212451446</v>
      </c>
      <c r="E38" s="45">
        <f>$N$9</f>
        <v>2000</v>
      </c>
      <c r="F38" s="11">
        <f t="shared" si="1"/>
        <v>0</v>
      </c>
      <c r="G38" s="45">
        <f t="shared" si="3"/>
        <v>556927784.5005549</v>
      </c>
      <c r="H38" s="12">
        <f t="shared" si="4"/>
        <v>4000000</v>
      </c>
      <c r="I38" s="10">
        <f t="shared" si="5"/>
        <v>87.45798884893301</v>
      </c>
      <c r="J38" s="10">
        <f t="shared" si="5"/>
        <v>66.02059991327963</v>
      </c>
      <c r="K38" s="10">
        <f t="shared" si="6"/>
        <v>21.437388935653388</v>
      </c>
      <c r="L38" s="10">
        <f t="shared" si="2"/>
        <v>0.860160914331658</v>
      </c>
      <c r="N38" s="10">
        <f>riaa_curve!F38</f>
        <v>19.480318442246965</v>
      </c>
      <c r="O38" s="13">
        <f t="shared" si="7"/>
        <v>-18.620157527915307</v>
      </c>
      <c r="P38">
        <f>L38-riaa_curve!G38</f>
        <v>-18.618424534296604</v>
      </c>
    </row>
    <row r="39" spans="1:16" ht="12.75">
      <c r="A39" s="52">
        <v>17.4110112659225</v>
      </c>
      <c r="B39" s="12">
        <f t="shared" si="0"/>
        <v>109.3966101691825</v>
      </c>
      <c r="C39" s="11">
        <f>$N$10/(1+B39^2*$N$6^2*$N$10^2)+$N$12</f>
        <v>23598.495708440565</v>
      </c>
      <c r="D39" s="11">
        <f>(-B39*$N$6*$N$10^2)/(1+B39^2*$N$6^2*$N$10^2)</f>
        <v>-184.37658840028718</v>
      </c>
      <c r="E39" s="45">
        <f>$N$9</f>
        <v>2000</v>
      </c>
      <c r="F39" s="11">
        <f t="shared" si="1"/>
        <v>0</v>
      </c>
      <c r="G39" s="45">
        <f t="shared" si="3"/>
        <v>556922994.4276379</v>
      </c>
      <c r="H39" s="12">
        <f t="shared" si="4"/>
        <v>4000000</v>
      </c>
      <c r="I39" s="10">
        <f t="shared" si="5"/>
        <v>87.45795149559493</v>
      </c>
      <c r="J39" s="10">
        <f t="shared" si="5"/>
        <v>66.02059991327963</v>
      </c>
      <c r="K39" s="10">
        <f t="shared" si="6"/>
        <v>21.4373515823153</v>
      </c>
      <c r="L39" s="10">
        <f t="shared" si="2"/>
        <v>0.8601235609935713</v>
      </c>
      <c r="N39" s="10">
        <f>riaa_curve!F39</f>
        <v>19.419839970141325</v>
      </c>
      <c r="O39" s="13">
        <f t="shared" si="7"/>
        <v>-18.559716409147754</v>
      </c>
      <c r="P39">
        <f>L39-riaa_curve!G39</f>
        <v>-18.557983483566247</v>
      </c>
    </row>
    <row r="40" spans="1:16" ht="12.75">
      <c r="A40" s="52">
        <v>18.6606598307361</v>
      </c>
      <c r="B40" s="12">
        <f t="shared" si="0"/>
        <v>117.24838367075738</v>
      </c>
      <c r="C40" s="11">
        <f>$N$10/(1+B40^2*$N$6^2*$N$10^2)+$N$12</f>
        <v>23598.272039862895</v>
      </c>
      <c r="D40" s="11">
        <f>(-B40*$N$6*$N$10^2)/(1+B40^2*$N$6^2*$N$10^2)</f>
        <v>-197.6079787163706</v>
      </c>
      <c r="E40" s="45">
        <f>$N$9</f>
        <v>2000</v>
      </c>
      <c r="F40" s="11">
        <f t="shared" si="1"/>
        <v>0</v>
      </c>
      <c r="G40" s="45">
        <f t="shared" si="3"/>
        <v>556917492.1806272</v>
      </c>
      <c r="H40" s="12">
        <f t="shared" si="4"/>
        <v>4000000</v>
      </c>
      <c r="I40" s="10">
        <f t="shared" si="5"/>
        <v>87.45790858827483</v>
      </c>
      <c r="J40" s="10">
        <f t="shared" si="5"/>
        <v>66.02059991327963</v>
      </c>
      <c r="K40" s="10">
        <f t="shared" si="6"/>
        <v>21.437308674995208</v>
      </c>
      <c r="L40" s="10">
        <f t="shared" si="2"/>
        <v>0.860080653673478</v>
      </c>
      <c r="N40" s="10">
        <f>riaa_curve!F40</f>
        <v>19.35141371132841</v>
      </c>
      <c r="O40" s="13">
        <f t="shared" si="7"/>
        <v>-18.49133305765493</v>
      </c>
      <c r="P40">
        <f>L40-riaa_curve!G40</f>
        <v>-18.489600210227636</v>
      </c>
    </row>
    <row r="41" spans="1:17" ht="12.75">
      <c r="A41" s="35">
        <v>20</v>
      </c>
      <c r="B41" s="12">
        <f t="shared" si="0"/>
        <v>125.66370614359172</v>
      </c>
      <c r="C41" s="11">
        <f>$N$10/(1+B41^2*$N$6^2*$N$10^2)+$N$12</f>
        <v>23598.01511759961</v>
      </c>
      <c r="D41" s="11">
        <f>(-B41*$N$6*$N$10^2)/(1+B41^2*$N$6^2*$N$10^2)</f>
        <v>-211.78857969839615</v>
      </c>
      <c r="E41" s="45">
        <f>$N$9</f>
        <v>2000</v>
      </c>
      <c r="F41" s="11">
        <f t="shared" si="1"/>
        <v>0</v>
      </c>
      <c r="G41" s="45">
        <f t="shared" si="3"/>
        <v>556911171.8929504</v>
      </c>
      <c r="H41" s="12">
        <f t="shared" si="4"/>
        <v>4000000</v>
      </c>
      <c r="I41" s="10">
        <f t="shared" si="5"/>
        <v>87.45785930123185</v>
      </c>
      <c r="J41" s="10">
        <f t="shared" si="5"/>
        <v>66.02059991327963</v>
      </c>
      <c r="K41" s="10">
        <f t="shared" si="6"/>
        <v>21.437259387952224</v>
      </c>
      <c r="L41" s="3">
        <f t="shared" si="2"/>
        <v>0.8600313666304942</v>
      </c>
      <c r="M41" s="3"/>
      <c r="N41" s="10">
        <f>riaa_curve!F41</f>
        <v>19.274148370157086</v>
      </c>
      <c r="O41" s="13">
        <f t="shared" si="7"/>
        <v>-18.41411700352659</v>
      </c>
      <c r="P41">
        <f>L41-riaa_curve!G41</f>
        <v>-18.412384245874904</v>
      </c>
      <c r="Q41" s="3"/>
    </row>
    <row r="42" spans="1:16" ht="12.75">
      <c r="A42" s="52">
        <v>21.4354692507258</v>
      </c>
      <c r="B42" s="12">
        <f t="shared" si="0"/>
        <v>134.68302544866015</v>
      </c>
      <c r="C42" s="11">
        <f>$N$10/(1+B42^2*$N$6^2*$N$10^2)+$N$12</f>
        <v>23597.719998627897</v>
      </c>
      <c r="D42" s="11">
        <f>(-B42*$N$6*$N$10^2)/(1+B42^2*$N$6^2*$N$10^2)</f>
        <v>-226.98641501925144</v>
      </c>
      <c r="E42" s="45">
        <f>$N$9</f>
        <v>2000</v>
      </c>
      <c r="F42" s="11">
        <f t="shared" si="1"/>
        <v>0</v>
      </c>
      <c r="G42" s="45">
        <f t="shared" si="3"/>
        <v>556903911.9662464</v>
      </c>
      <c r="H42" s="12">
        <f t="shared" si="4"/>
        <v>4000000</v>
      </c>
      <c r="I42" s="10">
        <f t="shared" si="5"/>
        <v>87.45780268597942</v>
      </c>
      <c r="J42" s="10">
        <f t="shared" si="5"/>
        <v>66.02059991327963</v>
      </c>
      <c r="K42" s="10">
        <f t="shared" si="6"/>
        <v>21.43720277269979</v>
      </c>
      <c r="L42" s="10">
        <f t="shared" si="2"/>
        <v>0.8599747513780613</v>
      </c>
      <c r="N42" s="10">
        <f>riaa_curve!F42</f>
        <v>19.187093826019424</v>
      </c>
      <c r="O42" s="13">
        <f t="shared" si="7"/>
        <v>-18.327119074641363</v>
      </c>
      <c r="P42">
        <f>L42-riaa_curve!G42</f>
        <v>-18.325386420114775</v>
      </c>
    </row>
    <row r="43" spans="1:16" ht="12.75">
      <c r="A43" s="52">
        <v>22.9739670999407</v>
      </c>
      <c r="B43" s="12">
        <f t="shared" si="0"/>
        <v>144.34969252997462</v>
      </c>
      <c r="C43" s="11">
        <f>$N$10/(1+B43^2*$N$6^2*$N$10^2)+$N$12</f>
        <v>23597.38100546315</v>
      </c>
      <c r="D43" s="11">
        <f>(-B43*$N$6*$N$10^2)/(1+B43^2*$N$6^2*$N$10^2)</f>
        <v>-243.27436650904616</v>
      </c>
      <c r="E43" s="45">
        <f>$N$9</f>
        <v>2000</v>
      </c>
      <c r="F43" s="11">
        <f t="shared" si="1"/>
        <v>0</v>
      </c>
      <c r="G43" s="45">
        <f t="shared" si="3"/>
        <v>556895572.7343935</v>
      </c>
      <c r="H43" s="12">
        <f t="shared" si="4"/>
        <v>4000000</v>
      </c>
      <c r="I43" s="10">
        <f t="shared" si="5"/>
        <v>87.45773765304618</v>
      </c>
      <c r="J43" s="10">
        <f t="shared" si="5"/>
        <v>66.02059991327963</v>
      </c>
      <c r="K43" s="10">
        <f t="shared" si="6"/>
        <v>21.437137739766555</v>
      </c>
      <c r="L43" s="10">
        <f t="shared" si="2"/>
        <v>0.8599097184448254</v>
      </c>
      <c r="N43" s="10">
        <f>riaa_curve!F43</f>
        <v>19.089248112222965</v>
      </c>
      <c r="O43" s="13">
        <f t="shared" si="7"/>
        <v>-18.22933839377814</v>
      </c>
      <c r="P43">
        <f>L43-riaa_curve!G43</f>
        <v>-18.22760585771118</v>
      </c>
    </row>
    <row r="44" spans="1:16" ht="12.75">
      <c r="A44" s="52">
        <v>24.6228882668983</v>
      </c>
      <c r="B44" s="12">
        <f t="shared" si="0"/>
        <v>154.71016977890002</v>
      </c>
      <c r="C44" s="11">
        <f>$N$10/(1+B44^2*$N$6^2*$N$10^2)+$N$12</f>
        <v>23596.991617123826</v>
      </c>
      <c r="D44" s="11">
        <f>(-B44*$N$6*$N$10^2)/(1+B44^2*$N$6^2*$N$10^2)</f>
        <v>-260.73051726629797</v>
      </c>
      <c r="E44" s="45">
        <f>$N$9</f>
        <v>2000</v>
      </c>
      <c r="F44" s="11">
        <f t="shared" si="1"/>
        <v>0</v>
      </c>
      <c r="G44" s="45">
        <f t="shared" si="3"/>
        <v>556885993.781246</v>
      </c>
      <c r="H44" s="12">
        <f t="shared" si="4"/>
        <v>4000000</v>
      </c>
      <c r="I44" s="10">
        <f t="shared" si="5"/>
        <v>87.45766295102884</v>
      </c>
      <c r="J44" s="10">
        <f t="shared" si="5"/>
        <v>66.02059991327963</v>
      </c>
      <c r="K44" s="10">
        <f t="shared" si="6"/>
        <v>21.437063037749212</v>
      </c>
      <c r="L44" s="10">
        <f t="shared" si="2"/>
        <v>0.859835016427482</v>
      </c>
      <c r="N44" s="10">
        <f>riaa_curve!F44</f>
        <v>18.979567601569553</v>
      </c>
      <c r="O44" s="13">
        <f t="shared" si="7"/>
        <v>-18.11973258514207</v>
      </c>
      <c r="P44">
        <f>L44-riaa_curve!G44</f>
        <v>-18.118000185149484</v>
      </c>
    </row>
    <row r="45" spans="1:16" ht="12.75">
      <c r="A45" s="52">
        <v>26.3901582154579</v>
      </c>
      <c r="B45" s="12">
        <f t="shared" si="0"/>
        <v>165.81425435350974</v>
      </c>
      <c r="C45" s="11">
        <f>$N$10/(1+B45^2*$N$6^2*$N$10^2)+$N$12</f>
        <v>23596.544343939764</v>
      </c>
      <c r="D45" s="11">
        <f>(-B45*$N$6*$N$10^2)/(1+B45^2*$N$6^2*$N$10^2)</f>
        <v>-279.43851810815954</v>
      </c>
      <c r="E45" s="45">
        <f>$N$9</f>
        <v>2000</v>
      </c>
      <c r="F45" s="11">
        <f t="shared" si="1"/>
        <v>0</v>
      </c>
      <c r="G45" s="45">
        <f t="shared" si="3"/>
        <v>556874990.8609182</v>
      </c>
      <c r="H45" s="12">
        <f t="shared" si="4"/>
        <v>4000000</v>
      </c>
      <c r="I45" s="10">
        <f t="shared" si="5"/>
        <v>87.45757714253583</v>
      </c>
      <c r="J45" s="10">
        <f t="shared" si="5"/>
        <v>66.02059991327963</v>
      </c>
      <c r="K45" s="10">
        <f t="shared" si="6"/>
        <v>21.4369772292562</v>
      </c>
      <c r="L45" s="10">
        <f t="shared" si="2"/>
        <v>0.8597492079344704</v>
      </c>
      <c r="N45" s="10">
        <f>riaa_curve!F45</f>
        <v>18.856980718929403</v>
      </c>
      <c r="O45" s="13">
        <f t="shared" si="7"/>
        <v>-17.997231510994933</v>
      </c>
      <c r="P45">
        <f>L45-riaa_curve!G45</f>
        <v>-17.995499267310745</v>
      </c>
    </row>
    <row r="46" spans="1:16" ht="12.75">
      <c r="A46" s="52">
        <v>28.2842712474619</v>
      </c>
      <c r="B46" s="12">
        <f t="shared" si="0"/>
        <v>177.71531752633462</v>
      </c>
      <c r="C46" s="11">
        <f>$N$10/(1+B46^2*$N$6^2*$N$10^2)+$N$12</f>
        <v>23596.030583819764</v>
      </c>
      <c r="D46" s="11">
        <f>(-B46*$N$6*$N$10^2)/(1+B46^2*$N$6^2*$N$10^2)</f>
        <v>-299.4879787378563</v>
      </c>
      <c r="E46" s="45">
        <f>$N$9</f>
        <v>2000</v>
      </c>
      <c r="F46" s="11">
        <f t="shared" si="1"/>
        <v>0</v>
      </c>
      <c r="G46" s="45">
        <f t="shared" si="3"/>
        <v>556862352.3619661</v>
      </c>
      <c r="H46" s="12">
        <f t="shared" si="4"/>
        <v>4000000</v>
      </c>
      <c r="I46" s="10">
        <f t="shared" si="5"/>
        <v>87.45747857656086</v>
      </c>
      <c r="J46" s="10">
        <f t="shared" si="5"/>
        <v>66.02059991327963</v>
      </c>
      <c r="K46" s="10">
        <f t="shared" si="6"/>
        <v>21.436878663281234</v>
      </c>
      <c r="L46" s="10">
        <f t="shared" si="2"/>
        <v>0.8596506419595045</v>
      </c>
      <c r="N46" s="10">
        <f>riaa_curve!F46</f>
        <v>18.720405345524693</v>
      </c>
      <c r="O46" s="13">
        <f t="shared" si="7"/>
        <v>-17.86075470356519</v>
      </c>
      <c r="P46">
        <f>L46-riaa_curve!G46</f>
        <v>-17.859022639432204</v>
      </c>
    </row>
    <row r="47" spans="1:16" ht="12.75">
      <c r="A47" s="52">
        <v>30.3143313302079</v>
      </c>
      <c r="B47" s="12">
        <f t="shared" si="0"/>
        <v>190.47056121093607</v>
      </c>
      <c r="C47" s="11">
        <f>$N$10/(1+B47^2*$N$6^2*$N$10^2)+$N$12</f>
        <v>23595.44045724534</v>
      </c>
      <c r="D47" s="11">
        <f>(-B47*$N$6*$N$10^2)/(1+B47^2*$N$6^2*$N$10^2)</f>
        <v>-320.97488503811184</v>
      </c>
      <c r="E47" s="45">
        <f>$N$9</f>
        <v>2000</v>
      </c>
      <c r="F47" s="11">
        <f t="shared" si="1"/>
        <v>0</v>
      </c>
      <c r="G47" s="45">
        <f t="shared" si="3"/>
        <v>556847835.2482353</v>
      </c>
      <c r="H47" s="12">
        <f t="shared" si="4"/>
        <v>4000000</v>
      </c>
      <c r="I47" s="10">
        <f t="shared" si="5"/>
        <v>87.45736535675812</v>
      </c>
      <c r="J47" s="10">
        <f t="shared" si="5"/>
        <v>66.02059991327963</v>
      </c>
      <c r="K47" s="10">
        <f t="shared" si="6"/>
        <v>21.436765443478492</v>
      </c>
      <c r="L47" s="10">
        <f t="shared" si="2"/>
        <v>0.8595374221567624</v>
      </c>
      <c r="N47" s="10">
        <f>riaa_curve!F47</f>
        <v>18.568769857621646</v>
      </c>
      <c r="O47" s="13">
        <f t="shared" si="7"/>
        <v>-17.709232435464884</v>
      </c>
      <c r="P47">
        <f>L47-riaa_curve!G47</f>
        <v>-17.707500577582053</v>
      </c>
    </row>
    <row r="48" spans="1:16" ht="12.75">
      <c r="A48" s="52">
        <v>32.4900958542494</v>
      </c>
      <c r="B48" s="12">
        <f t="shared" si="0"/>
        <v>204.1412929002762</v>
      </c>
      <c r="C48" s="11">
        <f>$N$10/(1+B48^2*$N$6^2*$N$10^2)+$N$12</f>
        <v>23594.76261785884</v>
      </c>
      <c r="D48" s="11">
        <f>(-B48*$N$6*$N$10^2)/(1+B48^2*$N$6^2*$N$10^2)</f>
        <v>-344.00204391633446</v>
      </c>
      <c r="E48" s="45">
        <f>$N$9</f>
        <v>2000</v>
      </c>
      <c r="F48" s="11">
        <f t="shared" si="1"/>
        <v>0</v>
      </c>
      <c r="G48" s="45">
        <f t="shared" si="3"/>
        <v>556831160.3993276</v>
      </c>
      <c r="H48" s="12">
        <f t="shared" si="4"/>
        <v>4000000</v>
      </c>
      <c r="I48" s="10">
        <f t="shared" si="5"/>
        <v>87.45723530501259</v>
      </c>
      <c r="J48" s="10">
        <f t="shared" si="5"/>
        <v>66.02059991327963</v>
      </c>
      <c r="K48" s="10">
        <f t="shared" si="6"/>
        <v>21.436635391732963</v>
      </c>
      <c r="L48" s="10">
        <f t="shared" si="2"/>
        <v>0.8594073704112333</v>
      </c>
      <c r="N48" s="10">
        <f>riaa_curve!F48</f>
        <v>18.40103745853815</v>
      </c>
      <c r="O48" s="13">
        <f t="shared" si="7"/>
        <v>-17.541630088126915</v>
      </c>
      <c r="P48">
        <f>L48-riaa_curve!G48</f>
        <v>-17.539898467163294</v>
      </c>
    </row>
    <row r="49" spans="1:16" ht="12.75">
      <c r="A49" s="52">
        <v>34.8220225318449</v>
      </c>
      <c r="B49" s="12">
        <f t="shared" si="0"/>
        <v>218.79322033836436</v>
      </c>
      <c r="C49" s="11">
        <f>$N$10/(1+B49^2*$N$6^2*$N$10^2)+$N$12</f>
        <v>23593.98403505854</v>
      </c>
      <c r="D49" s="11">
        <f>(-B49*$N$6*$N$10^2)/(1+B49^2*$N$6^2*$N$10^2)</f>
        <v>-368.6795571263361</v>
      </c>
      <c r="E49" s="45">
        <f>$N$9</f>
        <v>2000</v>
      </c>
      <c r="F49" s="11">
        <f t="shared" si="1"/>
        <v>0</v>
      </c>
      <c r="G49" s="45">
        <f t="shared" si="3"/>
        <v>556812007.2624401</v>
      </c>
      <c r="H49" s="12">
        <f t="shared" si="4"/>
        <v>4000000</v>
      </c>
      <c r="I49" s="10">
        <f t="shared" si="5"/>
        <v>87.45708591960974</v>
      </c>
      <c r="J49" s="10">
        <f t="shared" si="5"/>
        <v>66.02059991327963</v>
      </c>
      <c r="K49" s="10">
        <f t="shared" si="6"/>
        <v>21.436486006330114</v>
      </c>
      <c r="L49" s="10">
        <f t="shared" si="2"/>
        <v>0.8592579850083837</v>
      </c>
      <c r="N49" s="10">
        <f>riaa_curve!F49</f>
        <v>18.216233133962177</v>
      </c>
      <c r="O49" s="13">
        <f t="shared" si="7"/>
        <v>-17.356975148953794</v>
      </c>
      <c r="P49">
        <f>L49-riaa_curve!G49</f>
        <v>-17.355243800138858</v>
      </c>
    </row>
    <row r="50" spans="1:16" ht="12.75">
      <c r="A50" s="52">
        <v>37.3213196614723</v>
      </c>
      <c r="B50" s="12">
        <f t="shared" si="0"/>
        <v>234.49676734151538</v>
      </c>
      <c r="C50" s="11">
        <f>$N$10/(1+B50^2*$N$6^2*$N$10^2)+$N$12</f>
        <v>23593.089744493085</v>
      </c>
      <c r="D50" s="11">
        <f>(-B50*$N$6*$N$10^2)/(1+B50^2*$N$6^2*$N$10^2)</f>
        <v>-395.1253254666049</v>
      </c>
      <c r="E50" s="45">
        <f>$N$9</f>
        <v>2000</v>
      </c>
      <c r="F50" s="11">
        <f t="shared" si="1"/>
        <v>0</v>
      </c>
      <c r="G50" s="45">
        <f t="shared" si="3"/>
        <v>556790007.7145299</v>
      </c>
      <c r="H50" s="12">
        <f t="shared" si="4"/>
        <v>4000000</v>
      </c>
      <c r="I50" s="10">
        <f t="shared" si="5"/>
        <v>87.45691432720716</v>
      </c>
      <c r="J50" s="10">
        <f t="shared" si="5"/>
        <v>66.02059991327963</v>
      </c>
      <c r="K50" s="10">
        <f t="shared" si="6"/>
        <v>21.436314413927533</v>
      </c>
      <c r="L50" s="10">
        <f t="shared" si="2"/>
        <v>0.8590863926058034</v>
      </c>
      <c r="N50" s="10">
        <f>riaa_curve!F50</f>
        <v>18.013472216790532</v>
      </c>
      <c r="O50" s="13">
        <f t="shared" si="7"/>
        <v>-17.15438582418473</v>
      </c>
      <c r="P50">
        <f>L50-riaa_curve!G50</f>
        <v>-17.152654787986517</v>
      </c>
    </row>
    <row r="51" spans="1:16" ht="12.75">
      <c r="A51" s="52">
        <v>40</v>
      </c>
      <c r="B51" s="12">
        <f t="shared" si="0"/>
        <v>251.32741228718345</v>
      </c>
      <c r="C51" s="11">
        <f>$N$10/(1+B51^2*$N$6^2*$N$10^2)+$N$12</f>
        <v>23592.06256175439</v>
      </c>
      <c r="D51" s="11">
        <f>(-B51*$N$6*$N$10^2)/(1+B51^2*$N$6^2*$N$10^2)</f>
        <v>-423.46558469950367</v>
      </c>
      <c r="E51" s="45">
        <f>$N$9</f>
        <v>2000</v>
      </c>
      <c r="F51" s="11">
        <f t="shared" si="1"/>
        <v>0</v>
      </c>
      <c r="G51" s="45">
        <f t="shared" si="3"/>
        <v>556764739.019158</v>
      </c>
      <c r="H51" s="12">
        <f t="shared" si="4"/>
        <v>4000000</v>
      </c>
      <c r="I51" s="10">
        <f t="shared" si="5"/>
        <v>87.45671722769322</v>
      </c>
      <c r="J51" s="10">
        <f t="shared" si="5"/>
        <v>66.02059991327963</v>
      </c>
      <c r="K51" s="10">
        <f t="shared" si="6"/>
        <v>21.436117314413593</v>
      </c>
      <c r="L51" s="10">
        <f t="shared" si="2"/>
        <v>0.8588892930918632</v>
      </c>
      <c r="N51" s="10">
        <f>riaa_curve!F51</f>
        <v>17.791989231798507</v>
      </c>
      <c r="O51" s="13">
        <f t="shared" si="7"/>
        <v>-16.933099938706643</v>
      </c>
      <c r="P51">
        <f>L51-riaa_curve!G51</f>
        <v>-16.931369261610723</v>
      </c>
    </row>
    <row r="52" spans="1:16" ht="12.75">
      <c r="A52" s="52">
        <v>42.8709385014517</v>
      </c>
      <c r="B52" s="12">
        <f t="shared" si="0"/>
        <v>269.3660508973209</v>
      </c>
      <c r="C52" s="11">
        <f>$N$10/(1+B52^2*$N$6^2*$N$10^2)+$N$12</f>
        <v>23590.882753892154</v>
      </c>
      <c r="D52" s="11">
        <f>(-B52*$N$6*$N$10^2)/(1+B52^2*$N$6^2*$N$10^2)</f>
        <v>-453.8354744405701</v>
      </c>
      <c r="E52" s="45">
        <f>$N$9</f>
        <v>2000</v>
      </c>
      <c r="F52" s="11">
        <f t="shared" si="1"/>
        <v>0</v>
      </c>
      <c r="G52" s="45">
        <f t="shared" si="3"/>
        <v>556735715.745747</v>
      </c>
      <c r="H52" s="12">
        <f t="shared" si="4"/>
        <v>4000000</v>
      </c>
      <c r="I52" s="10">
        <f t="shared" si="5"/>
        <v>87.45649083088415</v>
      </c>
      <c r="J52" s="10">
        <f t="shared" si="5"/>
        <v>66.02059991327963</v>
      </c>
      <c r="K52" s="10">
        <f t="shared" si="6"/>
        <v>21.435890917604524</v>
      </c>
      <c r="L52" s="10">
        <f t="shared" si="2"/>
        <v>0.8586628962827945</v>
      </c>
      <c r="N52" s="10">
        <f>riaa_curve!F52</f>
        <v>17.55116545303489</v>
      </c>
      <c r="O52" s="13">
        <f t="shared" si="7"/>
        <v>-16.692502556752096</v>
      </c>
      <c r="P52">
        <f>L52-riaa_curve!G52</f>
        <v>-16.690772292156353</v>
      </c>
    </row>
    <row r="53" spans="1:16" ht="12.75">
      <c r="A53" s="52">
        <v>45.9479341998814</v>
      </c>
      <c r="B53" s="12">
        <f t="shared" si="0"/>
        <v>288.69938505994924</v>
      </c>
      <c r="C53" s="11">
        <f>$N$10/(1+B53^2*$N$6^2*$N$10^2)+$N$12</f>
        <v>23589.52766260408</v>
      </c>
      <c r="D53" s="11">
        <f>(-B53*$N$6*$N$10^2)/(1+B53^2*$N$6^2*$N$10^2)</f>
        <v>-486.37964112124314</v>
      </c>
      <c r="E53" s="45">
        <f>$N$9</f>
        <v>2000</v>
      </c>
      <c r="F53" s="11">
        <f t="shared" si="1"/>
        <v>0</v>
      </c>
      <c r="G53" s="45">
        <f t="shared" si="3"/>
        <v>556702380.5000603</v>
      </c>
      <c r="H53" s="12">
        <f t="shared" si="4"/>
        <v>4000000</v>
      </c>
      <c r="I53" s="10">
        <f t="shared" si="5"/>
        <v>87.45623078385849</v>
      </c>
      <c r="J53" s="10">
        <f t="shared" si="5"/>
        <v>66.02059991327963</v>
      </c>
      <c r="K53" s="10">
        <f t="shared" si="6"/>
        <v>21.435630870578862</v>
      </c>
      <c r="L53" s="10">
        <f t="shared" si="2"/>
        <v>0.8584028492571321</v>
      </c>
      <c r="N53" s="10">
        <f>riaa_curve!F53</f>
        <v>17.290553497994132</v>
      </c>
      <c r="O53" s="13">
        <f t="shared" si="7"/>
        <v>-16.432150648737</v>
      </c>
      <c r="P53">
        <f>L53-riaa_curve!G53</f>
        <v>-16.43042085797948</v>
      </c>
    </row>
    <row r="54" spans="1:16" ht="12.75">
      <c r="A54" s="52">
        <v>49.2457765337966</v>
      </c>
      <c r="B54" s="12">
        <f t="shared" si="0"/>
        <v>309.42033955780005</v>
      </c>
      <c r="C54" s="11">
        <f>$N$10/(1+B54^2*$N$6^2*$N$10^2)+$N$12</f>
        <v>23587.971272081915</v>
      </c>
      <c r="D54" s="11">
        <f>(-B54*$N$6*$N$10^2)/(1+B54^2*$N$6^2*$N$10^2)</f>
        <v>-521.2528759185161</v>
      </c>
      <c r="E54" s="45">
        <f>$N$9</f>
        <v>2000</v>
      </c>
      <c r="F54" s="11">
        <f t="shared" si="1"/>
        <v>0</v>
      </c>
      <c r="G54" s="45">
        <f t="shared" si="3"/>
        <v>556664093.293215</v>
      </c>
      <c r="H54" s="12">
        <f t="shared" si="4"/>
        <v>4000000</v>
      </c>
      <c r="I54" s="10">
        <f aca="true" t="shared" si="8" ref="I54:J85">10*LOG10(G54)</f>
        <v>87.45593208755216</v>
      </c>
      <c r="J54" s="10">
        <f t="shared" si="8"/>
        <v>66.02059991327963</v>
      </c>
      <c r="K54" s="10">
        <f t="shared" si="6"/>
        <v>21.43533217427253</v>
      </c>
      <c r="L54" s="10">
        <f t="shared" si="2"/>
        <v>0.8581041529508013</v>
      </c>
      <c r="N54" s="10">
        <f>riaa_curve!F54</f>
        <v>17.009897341105432</v>
      </c>
      <c r="O54" s="13">
        <f t="shared" si="7"/>
        <v>-16.15179318815463</v>
      </c>
      <c r="P54">
        <f>L54-riaa_curve!G54</f>
        <v>-16.150063941694235</v>
      </c>
    </row>
    <row r="55" spans="1:16" ht="12.75">
      <c r="A55" s="52">
        <v>52.7803164309157</v>
      </c>
      <c r="B55" s="12">
        <f t="shared" si="0"/>
        <v>331.6285087070188</v>
      </c>
      <c r="C55" s="11">
        <f>$N$10/(1+B55^2*$N$6^2*$N$10^2)+$N$12</f>
        <v>23586.183713502538</v>
      </c>
      <c r="D55" s="11">
        <f>(-B55*$N$6*$N$10^2)/(1+B55^2*$N$6^2*$N$10^2)</f>
        <v>-558.6207882545077</v>
      </c>
      <c r="E55" s="45">
        <f>$N$9</f>
        <v>2000</v>
      </c>
      <c r="F55" s="11">
        <f t="shared" si="1"/>
        <v>0</v>
      </c>
      <c r="G55" s="45">
        <f t="shared" si="3"/>
        <v>556620119.3521624</v>
      </c>
      <c r="H55" s="12">
        <f t="shared" si="4"/>
        <v>4000000</v>
      </c>
      <c r="I55" s="10">
        <f t="shared" si="8"/>
        <v>87.45558900103858</v>
      </c>
      <c r="J55" s="10">
        <f t="shared" si="8"/>
        <v>66.02059991327963</v>
      </c>
      <c r="K55" s="10">
        <f t="shared" si="6"/>
        <v>21.43498908775895</v>
      </c>
      <c r="L55" s="10">
        <f t="shared" si="2"/>
        <v>0.8577610664372202</v>
      </c>
      <c r="N55" s="10">
        <f>riaa_curve!F55</f>
        <v>16.7091463715081</v>
      </c>
      <c r="O55" s="13">
        <f t="shared" si="7"/>
        <v>-15.851385305070881</v>
      </c>
      <c r="P55">
        <f>L55-riaa_curve!G55</f>
        <v>-15.849656683843609</v>
      </c>
    </row>
    <row r="56" spans="1:16" ht="12.75">
      <c r="A56" s="52">
        <v>56.5685424949237</v>
      </c>
      <c r="B56" s="12">
        <f t="shared" si="0"/>
        <v>355.4306350526686</v>
      </c>
      <c r="C56" s="11">
        <f>$N$10/(1+B56^2*$N$6^2*$N$10^2)+$N$12</f>
        <v>23584.130697031447</v>
      </c>
      <c r="D56" s="11">
        <f>(-B56*$N$6*$N$10^2)/(1+B56^2*$N$6^2*$N$10^2)</f>
        <v>-598.6605150772581</v>
      </c>
      <c r="E56" s="45">
        <f>$N$9</f>
        <v>2000</v>
      </c>
      <c r="F56" s="11">
        <f t="shared" si="1"/>
        <v>0</v>
      </c>
      <c r="G56" s="45">
        <f t="shared" si="3"/>
        <v>556569615.1469736</v>
      </c>
      <c r="H56" s="12">
        <f t="shared" si="4"/>
        <v>4000000</v>
      </c>
      <c r="I56" s="10">
        <f t="shared" si="8"/>
        <v>87.45519493169061</v>
      </c>
      <c r="J56" s="10">
        <f t="shared" si="8"/>
        <v>66.02059991327963</v>
      </c>
      <c r="K56" s="10">
        <f t="shared" si="6"/>
        <v>21.434595018410988</v>
      </c>
      <c r="L56" s="10">
        <f t="shared" si="2"/>
        <v>0.8573669970892581</v>
      </c>
      <c r="N56" s="10">
        <f>riaa_curve!F56</f>
        <v>16.388462533380235</v>
      </c>
      <c r="O56" s="13">
        <f t="shared" si="7"/>
        <v>-15.531095536290977</v>
      </c>
      <c r="P56">
        <f>L56-riaa_curve!G56</f>
        <v>-15.52936763326786</v>
      </c>
    </row>
    <row r="57" spans="1:16" ht="12.75">
      <c r="A57" s="52">
        <v>60.6286626604159</v>
      </c>
      <c r="B57" s="12">
        <f t="shared" si="0"/>
        <v>380.94112242187276</v>
      </c>
      <c r="C57" s="11">
        <f>$N$10/(1+B57^2*$N$6^2*$N$10^2)+$N$12</f>
        <v>23581.77286093974</v>
      </c>
      <c r="D57" s="11">
        <f>(-B57*$N$6*$N$10^2)/(1+B57^2*$N$6^2*$N$10^2)</f>
        <v>-641.5614656161954</v>
      </c>
      <c r="E57" s="45">
        <f>$N$9</f>
        <v>2000</v>
      </c>
      <c r="F57" s="11">
        <f t="shared" si="1"/>
        <v>0</v>
      </c>
      <c r="G57" s="45">
        <f t="shared" si="3"/>
        <v>556511612.3791177</v>
      </c>
      <c r="H57" s="12">
        <f t="shared" si="4"/>
        <v>4000000</v>
      </c>
      <c r="I57" s="10">
        <f t="shared" si="8"/>
        <v>87.4547423091611</v>
      </c>
      <c r="J57" s="10">
        <f t="shared" si="8"/>
        <v>66.02059991327963</v>
      </c>
      <c r="K57" s="10">
        <f t="shared" si="6"/>
        <v>21.43414239588148</v>
      </c>
      <c r="L57" s="10">
        <f t="shared" si="2"/>
        <v>0.8569143745597501</v>
      </c>
      <c r="N57" s="10">
        <f>riaa_curve!F57</f>
        <v>16.048220127180652</v>
      </c>
      <c r="O57" s="13">
        <f t="shared" si="7"/>
        <v>-15.191305752620902</v>
      </c>
      <c r="P57">
        <f>L57-riaa_curve!G57</f>
        <v>-15.18957867459757</v>
      </c>
    </row>
    <row r="58" spans="1:16" ht="12.75">
      <c r="A58" s="52">
        <v>64.9801917084988</v>
      </c>
      <c r="B58" s="12">
        <f t="shared" si="0"/>
        <v>408.2825858005524</v>
      </c>
      <c r="C58" s="11">
        <f>$N$10/(1+B58^2*$N$6^2*$N$10^2)+$N$12</f>
        <v>23579.06502600953</v>
      </c>
      <c r="D58" s="11">
        <f>(-B58*$N$6*$N$10^2)/(1+B58^2*$N$6^2*$N$10^2)</f>
        <v>-687.5261006307625</v>
      </c>
      <c r="E58" s="45">
        <f>$N$9</f>
        <v>2000</v>
      </c>
      <c r="F58" s="11">
        <f t="shared" si="1"/>
        <v>0</v>
      </c>
      <c r="G58" s="45">
        <f t="shared" si="3"/>
        <v>556444999.6398344</v>
      </c>
      <c r="H58" s="12">
        <f t="shared" si="4"/>
        <v>4000000</v>
      </c>
      <c r="I58" s="10">
        <f t="shared" si="8"/>
        <v>87.4542224408245</v>
      </c>
      <c r="J58" s="10">
        <f t="shared" si="8"/>
        <v>66.02059991327963</v>
      </c>
      <c r="K58" s="10">
        <f t="shared" si="6"/>
        <v>21.43362252754487</v>
      </c>
      <c r="L58" s="10">
        <f t="shared" si="2"/>
        <v>0.8563945062231397</v>
      </c>
      <c r="N58" s="10">
        <f>riaa_curve!F58</f>
        <v>15.688998448264517</v>
      </c>
      <c r="O58" s="13">
        <f t="shared" si="7"/>
        <v>-14.832603942041377</v>
      </c>
      <c r="P58">
        <f>L58-riaa_curve!G58</f>
        <v>-14.830877811693743</v>
      </c>
    </row>
    <row r="59" spans="1:16" ht="12.75">
      <c r="A59" s="52">
        <v>69.6440450636898</v>
      </c>
      <c r="B59" s="12">
        <f t="shared" si="0"/>
        <v>437.5864406767287</v>
      </c>
      <c r="C59" s="11">
        <f>$N$10/(1+B59^2*$N$6^2*$N$10^2)+$N$12</f>
        <v>23575.955341803277</v>
      </c>
      <c r="D59" s="11">
        <f>(-B59*$N$6*$N$10^2)/(1+B59^2*$N$6^2*$N$10^2)</f>
        <v>-736.7707443012193</v>
      </c>
      <c r="E59" s="45">
        <f>$N$9</f>
        <v>2000</v>
      </c>
      <c r="F59" s="11">
        <f t="shared" si="1"/>
        <v>0</v>
      </c>
      <c r="G59" s="45">
        <f t="shared" si="3"/>
        <v>556368501.4083607</v>
      </c>
      <c r="H59" s="12">
        <f t="shared" si="4"/>
        <v>4000000</v>
      </c>
      <c r="I59" s="10">
        <f t="shared" si="8"/>
        <v>87.4536253459865</v>
      </c>
      <c r="J59" s="10">
        <f t="shared" si="8"/>
        <v>66.02059991327963</v>
      </c>
      <c r="K59" s="10">
        <f t="shared" si="6"/>
        <v>21.43302543270687</v>
      </c>
      <c r="L59" s="10">
        <f t="shared" si="2"/>
        <v>0.8557974113851401</v>
      </c>
      <c r="N59" s="10">
        <f>riaa_curve!F59</f>
        <v>15.311568014813975</v>
      </c>
      <c r="O59" s="13">
        <f t="shared" si="7"/>
        <v>-14.455770603428835</v>
      </c>
      <c r="P59">
        <f>L59-riaa_curve!G59</f>
        <v>-14.454045561674466</v>
      </c>
    </row>
    <row r="60" spans="1:16" ht="12.75">
      <c r="A60" s="52">
        <v>74.6426393229445</v>
      </c>
      <c r="B60" s="12">
        <f t="shared" si="0"/>
        <v>468.99353468303013</v>
      </c>
      <c r="C60" s="11">
        <f>$N$10/(1+B60^2*$N$6^2*$N$10^2)+$N$12</f>
        <v>23572.384309584304</v>
      </c>
      <c r="D60" s="11">
        <f>(-B60*$N$6*$N$10^2)/(1+B60^2*$N$6^2*$N$10^2)</f>
        <v>-789.5264258006767</v>
      </c>
      <c r="E60" s="45">
        <f>$N$9</f>
        <v>2000</v>
      </c>
      <c r="F60" s="11">
        <f t="shared" si="1"/>
        <v>0</v>
      </c>
      <c r="G60" s="45">
        <f t="shared" si="3"/>
        <v>556280654.0157739</v>
      </c>
      <c r="H60" s="12">
        <f t="shared" si="4"/>
        <v>4000000</v>
      </c>
      <c r="I60" s="10">
        <f t="shared" si="8"/>
        <v>87.45293956578807</v>
      </c>
      <c r="J60" s="10">
        <f t="shared" si="8"/>
        <v>66.02059991327963</v>
      </c>
      <c r="K60" s="10">
        <f t="shared" si="6"/>
        <v>21.432339652508446</v>
      </c>
      <c r="L60" s="10">
        <f t="shared" si="2"/>
        <v>0.8551116311867162</v>
      </c>
      <c r="N60" s="10">
        <f>riaa_curve!F60</f>
        <v>14.916871613568809</v>
      </c>
      <c r="O60" s="13">
        <f t="shared" si="7"/>
        <v>-14.061759982382092</v>
      </c>
      <c r="P60">
        <f>L60-riaa_curve!G60</f>
        <v>-14.060036191092674</v>
      </c>
    </row>
    <row r="61" spans="1:16" ht="12.75">
      <c r="A61" s="52">
        <v>79.9999999999999</v>
      </c>
      <c r="B61" s="12">
        <f t="shared" si="0"/>
        <v>502.6548245743663</v>
      </c>
      <c r="C61" s="11">
        <f>$N$10/(1+B61^2*$N$6^2*$N$10^2)+$N$12</f>
        <v>23568.2836646883</v>
      </c>
      <c r="D61" s="11">
        <f>(-B61*$N$6*$N$10^2)/(1+B61^2*$N$6^2*$N$10^2)</f>
        <v>-846.0397461814869</v>
      </c>
      <c r="E61" s="45">
        <f>$N$9</f>
        <v>2000</v>
      </c>
      <c r="F61" s="11">
        <f t="shared" si="1"/>
        <v>0</v>
      </c>
      <c r="G61" s="45">
        <f t="shared" si="3"/>
        <v>556179778.1513323</v>
      </c>
      <c r="H61" s="12">
        <f t="shared" si="4"/>
        <v>4000000</v>
      </c>
      <c r="I61" s="10">
        <f t="shared" si="8"/>
        <v>87.45215194530041</v>
      </c>
      <c r="J61" s="10">
        <f t="shared" si="8"/>
        <v>66.02059991327963</v>
      </c>
      <c r="K61" s="10">
        <f t="shared" si="6"/>
        <v>21.43155203202079</v>
      </c>
      <c r="L61" s="10">
        <f t="shared" si="2"/>
        <v>0.8543240106990595</v>
      </c>
      <c r="N61" s="10">
        <f>riaa_curve!F61</f>
        <v>14.506001712364839</v>
      </c>
      <c r="O61" s="13">
        <f t="shared" si="7"/>
        <v>-13.651677701665779</v>
      </c>
      <c r="P61">
        <f>L61-riaa_curve!G61</f>
        <v>-13.649955346782953</v>
      </c>
    </row>
    <row r="62" spans="1:16" ht="12.75">
      <c r="A62" s="52">
        <v>85.7418770029033</v>
      </c>
      <c r="B62" s="12">
        <f t="shared" si="0"/>
        <v>538.7321017946413</v>
      </c>
      <c r="C62" s="11">
        <f>$N$10/(1+B62^2*$N$6^2*$N$10^2)+$N$12</f>
        <v>23563.575098947473</v>
      </c>
      <c r="D62" s="11">
        <f>(-B62*$N$6*$N$10^2)/(1+B62^2*$N$6^2*$N$10^2)</f>
        <v>-906.5737644397262</v>
      </c>
      <c r="E62" s="45">
        <f>$N$9</f>
        <v>2000</v>
      </c>
      <c r="F62" s="11">
        <f t="shared" si="1"/>
        <v>0</v>
      </c>
      <c r="G62" s="45">
        <f t="shared" si="3"/>
        <v>556063947.4341078</v>
      </c>
      <c r="H62" s="12">
        <f t="shared" si="4"/>
        <v>4000000</v>
      </c>
      <c r="I62" s="10">
        <f t="shared" si="8"/>
        <v>87.45124738382076</v>
      </c>
      <c r="J62" s="10">
        <f t="shared" si="8"/>
        <v>66.02059991327963</v>
      </c>
      <c r="K62" s="10">
        <f t="shared" si="6"/>
        <v>21.430647470541132</v>
      </c>
      <c r="L62" s="10">
        <f t="shared" si="2"/>
        <v>0.8534194492194018</v>
      </c>
      <c r="N62" s="10">
        <f>riaa_curve!F62</f>
        <v>14.080175924781138</v>
      </c>
      <c r="O62" s="13">
        <f t="shared" si="7"/>
        <v>-13.226756475561736</v>
      </c>
      <c r="P62">
        <f>L62-riaa_curve!G62</f>
        <v>-13.22503577067621</v>
      </c>
    </row>
    <row r="63" spans="1:16" ht="12.75">
      <c r="A63" s="52">
        <v>91.8958683997627</v>
      </c>
      <c r="B63" s="12">
        <f t="shared" si="0"/>
        <v>577.3987701198979</v>
      </c>
      <c r="C63" s="11">
        <f>$N$10/(1+B63^2*$N$6^2*$N$10^2)+$N$12</f>
        <v>23558.168801357813</v>
      </c>
      <c r="D63" s="11">
        <f>(-B63*$N$6*$N$10^2)/(1+B63^2*$N$6^2*$N$10^2)</f>
        <v>-971.4088944073134</v>
      </c>
      <c r="E63" s="45">
        <f>$N$9</f>
        <v>2000</v>
      </c>
      <c r="F63" s="11">
        <f t="shared" si="1"/>
        <v>0</v>
      </c>
      <c r="G63" s="45">
        <f t="shared" si="3"/>
        <v>555930952.5134022</v>
      </c>
      <c r="H63" s="12">
        <f t="shared" si="4"/>
        <v>4000000</v>
      </c>
      <c r="I63" s="10">
        <f t="shared" si="8"/>
        <v>87.4502085488322</v>
      </c>
      <c r="J63" s="10">
        <f t="shared" si="8"/>
        <v>66.02059991327963</v>
      </c>
      <c r="K63" s="10">
        <f t="shared" si="6"/>
        <v>21.42960863555257</v>
      </c>
      <c r="L63" s="10">
        <f t="shared" si="2"/>
        <v>0.8523806142308388</v>
      </c>
      <c r="N63" s="10">
        <f>riaa_curve!F63</f>
        <v>13.640712167126342</v>
      </c>
      <c r="O63" s="13">
        <f t="shared" si="7"/>
        <v>-12.788331552895503</v>
      </c>
      <c r="P63">
        <f>L63-riaa_curve!G63</f>
        <v>-12.78661274335839</v>
      </c>
    </row>
    <row r="64" spans="1:16" ht="12.75">
      <c r="A64" s="52">
        <v>98.4915530675932</v>
      </c>
      <c r="B64" s="12">
        <f t="shared" si="0"/>
        <v>618.8406791156001</v>
      </c>
      <c r="C64" s="11">
        <f>$N$10/(1+B64^2*$N$6^2*$N$10^2)+$N$12</f>
        <v>23551.96179255692</v>
      </c>
      <c r="D64" s="11">
        <f>(-B64*$N$6*$N$10^2)/(1+B64^2*$N$6^2*$N$10^2)</f>
        <v>-1040.8438013646644</v>
      </c>
      <c r="E64" s="45">
        <f>$N$9</f>
        <v>2000</v>
      </c>
      <c r="F64" s="11">
        <f t="shared" si="1"/>
        <v>0</v>
      </c>
      <c r="G64" s="45">
        <f t="shared" si="3"/>
        <v>555778260.0969001</v>
      </c>
      <c r="H64" s="12">
        <f t="shared" si="4"/>
        <v>4000000</v>
      </c>
      <c r="I64" s="10">
        <f t="shared" si="8"/>
        <v>87.44901554847598</v>
      </c>
      <c r="J64" s="10">
        <f t="shared" si="8"/>
        <v>66.02059991327963</v>
      </c>
      <c r="K64" s="10">
        <f t="shared" si="6"/>
        <v>21.42841563519636</v>
      </c>
      <c r="L64" s="10">
        <f t="shared" si="2"/>
        <v>0.8511876138746288</v>
      </c>
      <c r="N64" s="10">
        <f>riaa_curve!F64</f>
        <v>13.189004950578127</v>
      </c>
      <c r="O64" s="13">
        <f t="shared" si="7"/>
        <v>-12.337817336703498</v>
      </c>
      <c r="P64">
        <f>L64-riaa_curve!G64</f>
        <v>-12.336100704348967</v>
      </c>
    </row>
    <row r="65" spans="1:16" ht="12.75">
      <c r="A65" s="52">
        <v>105.560632861831</v>
      </c>
      <c r="B65" s="12">
        <f t="shared" si="0"/>
        <v>663.2570174140351</v>
      </c>
      <c r="C65" s="11">
        <f>$N$10/(1+B65^2*$N$6^2*$N$10^2)+$N$12</f>
        <v>23544.836025860284</v>
      </c>
      <c r="D65" s="11">
        <f>(-B65*$N$6*$N$10^2)/(1+B65^2*$N$6^2*$N$10^2)</f>
        <v>-1115.1962838507911</v>
      </c>
      <c r="E65" s="45">
        <f>$N$9</f>
        <v>2000</v>
      </c>
      <c r="F65" s="11">
        <f t="shared" si="1"/>
        <v>0</v>
      </c>
      <c r="G65" s="45">
        <f t="shared" si="3"/>
        <v>555602966.236163</v>
      </c>
      <c r="H65" s="12">
        <f t="shared" si="4"/>
        <v>4000000</v>
      </c>
      <c r="I65" s="10">
        <f t="shared" si="8"/>
        <v>87.44764555669896</v>
      </c>
      <c r="J65" s="10">
        <f t="shared" si="8"/>
        <v>66.02059991327963</v>
      </c>
      <c r="K65" s="10">
        <f t="shared" si="6"/>
        <v>21.427045643419333</v>
      </c>
      <c r="L65" s="10">
        <f t="shared" si="2"/>
        <v>0.8498176220976035</v>
      </c>
      <c r="N65" s="10">
        <f>riaa_curve!F65</f>
        <v>12.726503947022433</v>
      </c>
      <c r="O65" s="13">
        <f t="shared" si="7"/>
        <v>-11.87668632492483</v>
      </c>
      <c r="P65">
        <f>L65-riaa_curve!G65</f>
        <v>-11.874972193495005</v>
      </c>
    </row>
    <row r="66" spans="1:16" ht="12.75">
      <c r="A66" s="52">
        <v>113.137084989847</v>
      </c>
      <c r="B66" s="12">
        <f t="shared" si="0"/>
        <v>710.8612701053347</v>
      </c>
      <c r="C66" s="11">
        <f>$N$10/(1+B66^2*$N$6^2*$N$10^2)+$N$12</f>
        <v>23536.65622461642</v>
      </c>
      <c r="D66" s="11">
        <f>(-B66*$N$6*$N$10^2)/(1+B66^2*$N$6^2*$N$10^2)</f>
        <v>-1194.8041219334011</v>
      </c>
      <c r="E66" s="45">
        <f>$N$9</f>
        <v>2000</v>
      </c>
      <c r="F66" s="11">
        <f t="shared" si="1"/>
        <v>0</v>
      </c>
      <c r="G66" s="45">
        <f t="shared" si="3"/>
        <v>555401743.125564</v>
      </c>
      <c r="H66" s="12">
        <f t="shared" si="4"/>
        <v>4000000</v>
      </c>
      <c r="I66" s="10">
        <f t="shared" si="8"/>
        <v>87.44607238447415</v>
      </c>
      <c r="J66" s="10">
        <f t="shared" si="8"/>
        <v>66.02059991327963</v>
      </c>
      <c r="K66" s="10">
        <f t="shared" si="6"/>
        <v>21.425472471194524</v>
      </c>
      <c r="L66" s="10">
        <f t="shared" si="2"/>
        <v>0.8482444498727943</v>
      </c>
      <c r="N66" s="10">
        <f>riaa_curve!F66</f>
        <v>12.254695606837878</v>
      </c>
      <c r="O66" s="13">
        <f t="shared" si="7"/>
        <v>-11.406451156965083</v>
      </c>
      <c r="P66">
        <f>L66-riaa_curve!G66</f>
        <v>-11.404739898341573</v>
      </c>
    </row>
    <row r="67" spans="1:16" ht="12.75">
      <c r="A67" s="52">
        <v>121.257325320832</v>
      </c>
      <c r="B67" s="12">
        <f t="shared" si="0"/>
        <v>761.8822448437468</v>
      </c>
      <c r="C67" s="11">
        <f>$N$10/(1+B67^2*$N$6^2*$N$10^2)+$N$12</f>
        <v>23527.267422538192</v>
      </c>
      <c r="D67" s="11">
        <f>(-B67*$N$6*$N$10^2)/(1+B67^2*$N$6^2*$N$10^2)</f>
        <v>-1280.025868024797</v>
      </c>
      <c r="E67" s="45">
        <f>$N$9</f>
        <v>2000</v>
      </c>
      <c r="F67" s="11">
        <f t="shared" si="1"/>
        <v>0</v>
      </c>
      <c r="G67" s="45">
        <f t="shared" si="3"/>
        <v>555170778.5944396</v>
      </c>
      <c r="H67" s="12">
        <f t="shared" si="4"/>
        <v>4000000</v>
      </c>
      <c r="I67" s="10">
        <f t="shared" si="8"/>
        <v>87.44426598964864</v>
      </c>
      <c r="J67" s="10">
        <f t="shared" si="8"/>
        <v>66.02059991327963</v>
      </c>
      <c r="K67" s="10">
        <f t="shared" si="6"/>
        <v>21.423666076369017</v>
      </c>
      <c r="L67" s="10">
        <f t="shared" si="2"/>
        <v>0.8464380550472868</v>
      </c>
      <c r="N67" s="10">
        <f>riaa_curve!F67</f>
        <v>11.77508823701817</v>
      </c>
      <c r="O67" s="13">
        <f t="shared" si="7"/>
        <v>-10.928650181970884</v>
      </c>
      <c r="P67">
        <f>L67-riaa_curve!G67</f>
        <v>-10.926942223332919</v>
      </c>
    </row>
    <row r="68" spans="1:16" ht="12.75">
      <c r="A68" s="52">
        <v>129.960383416998</v>
      </c>
      <c r="B68" s="12">
        <f t="shared" si="0"/>
        <v>816.5651716011075</v>
      </c>
      <c r="C68" s="11">
        <f>$N$10/(1+B68^2*$N$6^2*$N$10^2)+$N$12</f>
        <v>23516.492170529902</v>
      </c>
      <c r="D68" s="11">
        <f>(-B68*$N$6*$N$10^2)/(1+B68^2*$N$6^2*$N$10^2)</f>
        <v>-1371.2415499981855</v>
      </c>
      <c r="E68" s="45">
        <f>$N$9</f>
        <v>2000</v>
      </c>
      <c r="F68" s="11">
        <f t="shared" si="1"/>
        <v>0</v>
      </c>
      <c r="G68" s="45">
        <f t="shared" si="3"/>
        <v>554905707.3950356</v>
      </c>
      <c r="H68" s="12">
        <f t="shared" si="4"/>
        <v>4000000</v>
      </c>
      <c r="I68" s="10">
        <f t="shared" si="8"/>
        <v>87.44219191704458</v>
      </c>
      <c r="J68" s="10">
        <f t="shared" si="8"/>
        <v>66.02059991327963</v>
      </c>
      <c r="K68" s="10">
        <f t="shared" si="6"/>
        <v>21.421592003764957</v>
      </c>
      <c r="L68" s="10">
        <f t="shared" si="2"/>
        <v>0.8443639824432267</v>
      </c>
      <c r="N68" s="10">
        <f>riaa_curve!F68</f>
        <v>11.289200604438024</v>
      </c>
      <c r="O68" s="13">
        <f t="shared" si="7"/>
        <v>-10.444836621994797</v>
      </c>
      <c r="P68">
        <f>L68-riaa_curve!G68</f>
        <v>-10.443132454041702</v>
      </c>
    </row>
    <row r="69" spans="1:16" ht="12.75">
      <c r="A69" s="52">
        <v>139.28809012738</v>
      </c>
      <c r="B69" s="12">
        <f t="shared" si="0"/>
        <v>875.17288135346</v>
      </c>
      <c r="C69" s="11">
        <f>$N$10/(1+B69^2*$N$6^2*$N$10^2)+$N$12</f>
        <v>23504.127370479553</v>
      </c>
      <c r="D69" s="11">
        <f>(-B69*$N$6*$N$10^2)/(1+B69^2*$N$6^2*$N$10^2)</f>
        <v>-1468.8532486504585</v>
      </c>
      <c r="E69" s="45">
        <f>$N$9</f>
        <v>2000</v>
      </c>
      <c r="F69" s="11">
        <f t="shared" si="1"/>
        <v>0</v>
      </c>
      <c r="G69" s="45">
        <f t="shared" si="3"/>
        <v>554601533.313797</v>
      </c>
      <c r="H69" s="12">
        <f t="shared" si="4"/>
        <v>4000000</v>
      </c>
      <c r="I69" s="10">
        <f t="shared" si="8"/>
        <v>87.4398106594289</v>
      </c>
      <c r="J69" s="10">
        <f t="shared" si="8"/>
        <v>66.02059991327963</v>
      </c>
      <c r="K69" s="10">
        <f t="shared" si="6"/>
        <v>21.419210746149275</v>
      </c>
      <c r="L69" s="10">
        <f t="shared" si="2"/>
        <v>0.8419827248275453</v>
      </c>
      <c r="N69" s="10">
        <f>riaa_curve!F69</f>
        <v>10.798553834394799</v>
      </c>
      <c r="O69" s="13">
        <f t="shared" si="7"/>
        <v>-9.956571109567253</v>
      </c>
      <c r="P69">
        <f>L69-riaa_curve!G69</f>
        <v>-9.954871295963553</v>
      </c>
    </row>
    <row r="70" spans="1:16" ht="12.75">
      <c r="A70" s="52">
        <v>149.285278645889</v>
      </c>
      <c r="B70" s="12">
        <f t="shared" si="0"/>
        <v>937.9870693660603</v>
      </c>
      <c r="C70" s="11">
        <f>$N$10/(1+B70^2*$N$6^2*$N$10^2)+$N$12</f>
        <v>23489.940693699627</v>
      </c>
      <c r="D70" s="11">
        <f>(-B70*$N$6*$N$10^2)/(1+B70^2*$N$6^2*$N$10^2)</f>
        <v>-1573.2855022166564</v>
      </c>
      <c r="E70" s="45">
        <f>$N$9</f>
        <v>2000</v>
      </c>
      <c r="F70" s="11">
        <f t="shared" si="1"/>
        <v>0</v>
      </c>
      <c r="G70" s="45">
        <f t="shared" si="3"/>
        <v>554252541.0650108</v>
      </c>
      <c r="H70" s="12">
        <f t="shared" si="4"/>
        <v>4000000</v>
      </c>
      <c r="I70" s="10">
        <f t="shared" si="8"/>
        <v>87.43707692887982</v>
      </c>
      <c r="J70" s="10">
        <f t="shared" si="8"/>
        <v>66.02059991327963</v>
      </c>
      <c r="K70" s="10">
        <f t="shared" si="6"/>
        <v>21.416477015600194</v>
      </c>
      <c r="L70" s="10">
        <f t="shared" si="2"/>
        <v>0.8392489942784636</v>
      </c>
      <c r="N70" s="10">
        <f>riaa_curve!F70</f>
        <v>10.304666139004564</v>
      </c>
      <c r="O70" s="13">
        <f t="shared" si="7"/>
        <v>-9.4654171447261</v>
      </c>
      <c r="P70">
        <f>L70-riaa_curve!G70</f>
        <v>-9.463722332950997</v>
      </c>
    </row>
    <row r="71" spans="1:16" ht="12.75">
      <c r="A71" s="52">
        <v>160</v>
      </c>
      <c r="B71" s="12">
        <f t="shared" si="0"/>
        <v>1005.3096491487338</v>
      </c>
      <c r="C71" s="11">
        <f>$N$10/(1+B71^2*$N$6^2*$N$10^2)+$N$12</f>
        <v>23473.66653942532</v>
      </c>
      <c r="D71" s="11">
        <f>(-B71*$N$6*$N$10^2)/(1+B71^2*$N$6^2*$N$10^2)</f>
        <v>-1684.985479381637</v>
      </c>
      <c r="E71" s="45">
        <f>$N$9</f>
        <v>2000</v>
      </c>
      <c r="F71" s="11">
        <f t="shared" si="1"/>
        <v>0</v>
      </c>
      <c r="G71" s="45">
        <f t="shared" si="3"/>
        <v>553852196.8698629</v>
      </c>
      <c r="H71" s="12">
        <f t="shared" si="4"/>
        <v>4000000</v>
      </c>
      <c r="I71" s="10">
        <f t="shared" si="8"/>
        <v>87.433938826922</v>
      </c>
      <c r="J71" s="10">
        <f t="shared" si="8"/>
        <v>66.02059991327963</v>
      </c>
      <c r="K71" s="10">
        <f t="shared" si="6"/>
        <v>21.413338913642377</v>
      </c>
      <c r="L71" s="10">
        <f t="shared" si="2"/>
        <v>0.8361108923206473</v>
      </c>
      <c r="N71" s="10">
        <f>riaa_curve!F71</f>
        <v>9.809049734228957</v>
      </c>
      <c r="O71" s="13">
        <f t="shared" si="7"/>
        <v>-8.97293884190831</v>
      </c>
      <c r="P71">
        <f>L71-riaa_curve!G71</f>
        <v>-8.97124977571838</v>
      </c>
    </row>
    <row r="72" spans="1:16" ht="12.75">
      <c r="A72" s="52">
        <v>171.483754005807</v>
      </c>
      <c r="B72" s="12">
        <f t="shared" si="0"/>
        <v>1077.464203589285</v>
      </c>
      <c r="C72" s="11">
        <f>$N$10/(1+B72^2*$N$6^2*$N$10^2)+$N$12</f>
        <v>23455.001487357473</v>
      </c>
      <c r="D72" s="11">
        <f>(-B72*$N$6*$N$10^2)/(1+B72^2*$N$6^2*$N$10^2)</f>
        <v>-1804.4228487393352</v>
      </c>
      <c r="E72" s="45">
        <f>$N$9</f>
        <v>2000</v>
      </c>
      <c r="F72" s="11">
        <f t="shared" si="1"/>
        <v>0</v>
      </c>
      <c r="G72" s="45">
        <f t="shared" si="3"/>
        <v>553393036.5889939</v>
      </c>
      <c r="H72" s="12">
        <f t="shared" si="4"/>
        <v>4000000</v>
      </c>
      <c r="I72" s="10">
        <f t="shared" si="8"/>
        <v>87.43033690059718</v>
      </c>
      <c r="J72" s="10">
        <f t="shared" si="8"/>
        <v>66.02059991327963</v>
      </c>
      <c r="K72" s="10">
        <f t="shared" si="6"/>
        <v>21.409736987317558</v>
      </c>
      <c r="L72" s="10">
        <f t="shared" si="2"/>
        <v>0.832508965995828</v>
      </c>
      <c r="N72" s="10">
        <f>riaa_curve!F72</f>
        <v>9.313209183066599</v>
      </c>
      <c r="O72" s="13">
        <f t="shared" si="7"/>
        <v>-8.48070021707077</v>
      </c>
      <c r="P72">
        <f>L72-riaa_curve!G72</f>
        <v>-8.479017750815697</v>
      </c>
    </row>
    <row r="73" spans="1:16" ht="12.75">
      <c r="A73" s="52">
        <v>183.791736799525</v>
      </c>
      <c r="B73" s="12">
        <f t="shared" si="0"/>
        <v>1154.7975402397933</v>
      </c>
      <c r="C73" s="11">
        <f>$N$10/(1+B73^2*$N$6^2*$N$10^2)+$N$12</f>
        <v>23433.599198129992</v>
      </c>
      <c r="D73" s="11">
        <f>(-B73*$N$6*$N$10^2)/(1+B73^2*$N$6^2*$N$10^2)</f>
        <v>-1932.089256581899</v>
      </c>
      <c r="E73" s="45">
        <f>$N$9</f>
        <v>2000</v>
      </c>
      <c r="F73" s="11">
        <f t="shared" si="1"/>
        <v>0</v>
      </c>
      <c r="G73" s="45">
        <f t="shared" si="3"/>
        <v>552866540.2739978</v>
      </c>
      <c r="H73" s="12">
        <f t="shared" si="4"/>
        <v>4000000</v>
      </c>
      <c r="I73" s="10">
        <f t="shared" si="8"/>
        <v>87.42620307041138</v>
      </c>
      <c r="J73" s="10">
        <f t="shared" si="8"/>
        <v>66.02059991327963</v>
      </c>
      <c r="K73" s="10">
        <f t="shared" si="6"/>
        <v>21.40560315713175</v>
      </c>
      <c r="L73" s="10">
        <f t="shared" si="2"/>
        <v>0.8283751358100204</v>
      </c>
      <c r="N73" s="10">
        <f>riaa_curve!F73</f>
        <v>8.818640328491114</v>
      </c>
      <c r="O73" s="13">
        <f t="shared" si="7"/>
        <v>-7.990265192681093</v>
      </c>
      <c r="P73">
        <f>L73-riaa_curve!G73</f>
        <v>-7.988590307747954</v>
      </c>
    </row>
    <row r="74" spans="1:16" ht="12.75">
      <c r="A74" s="52">
        <v>196.983106135186</v>
      </c>
      <c r="B74" s="12">
        <f t="shared" si="0"/>
        <v>1237.6813582311977</v>
      </c>
      <c r="C74" s="11">
        <f>$N$10/(1+B74^2*$N$6^2*$N$10^2)+$N$12</f>
        <v>23409.06471740206</v>
      </c>
      <c r="D74" s="11">
        <f>(-B74*$N$6*$N$10^2)/(1+B74^2*$N$6^2*$N$10^2)</f>
        <v>-2068.497305913802</v>
      </c>
      <c r="E74" s="45">
        <f>$N$9</f>
        <v>2000</v>
      </c>
      <c r="F74" s="11">
        <f t="shared" si="1"/>
        <v>0</v>
      </c>
      <c r="G74" s="45">
        <f t="shared" si="3"/>
        <v>552262992.0480906</v>
      </c>
      <c r="H74" s="12">
        <f t="shared" si="4"/>
        <v>4000000</v>
      </c>
      <c r="I74" s="10">
        <f t="shared" si="8"/>
        <v>87.42145941489467</v>
      </c>
      <c r="J74" s="10">
        <f t="shared" si="8"/>
        <v>66.02059991327963</v>
      </c>
      <c r="K74" s="10">
        <f t="shared" si="6"/>
        <v>21.400859501615045</v>
      </c>
      <c r="L74" s="10">
        <f t="shared" si="2"/>
        <v>0.8236314802933151</v>
      </c>
      <c r="N74" s="10">
        <f>riaa_curve!F74</f>
        <v>8.32682894673777</v>
      </c>
      <c r="O74" s="13">
        <f t="shared" si="7"/>
        <v>-7.503197466444455</v>
      </c>
      <c r="P74">
        <f>L74-riaa_curve!G74</f>
        <v>-7.5015312901470175</v>
      </c>
    </row>
    <row r="75" spans="1:16" ht="12.75">
      <c r="A75" s="52">
        <v>211.121265723663</v>
      </c>
      <c r="B75" s="12">
        <f t="shared" si="0"/>
        <v>1326.5140348280765</v>
      </c>
      <c r="C75" s="11">
        <f>$N$10/(1+B75^2*$N$6^2*$N$10^2)+$N$12</f>
        <v>23380.948143829955</v>
      </c>
      <c r="D75" s="11">
        <f>(-B75*$N$6*$N$10^2)/(1+B75^2*$N$6^2*$N$10^2)</f>
        <v>-2214.1789073495056</v>
      </c>
      <c r="E75" s="45">
        <f>$N$9</f>
        <v>2000</v>
      </c>
      <c r="F75" s="11">
        <f t="shared" si="1"/>
        <v>0</v>
      </c>
      <c r="G75" s="45">
        <f t="shared" si="3"/>
        <v>551571324.3382169</v>
      </c>
      <c r="H75" s="12">
        <f t="shared" si="4"/>
        <v>4000000</v>
      </c>
      <c r="I75" s="10">
        <f t="shared" si="8"/>
        <v>87.41601679538985</v>
      </c>
      <c r="J75" s="10">
        <f t="shared" si="8"/>
        <v>66.02059991327963</v>
      </c>
      <c r="K75" s="10">
        <f t="shared" si="6"/>
        <v>21.395416882110226</v>
      </c>
      <c r="L75" s="10">
        <f t="shared" si="2"/>
        <v>0.8181888607884957</v>
      </c>
      <c r="N75" s="10">
        <f>riaa_curve!F75</f>
        <v>7.839248256270309</v>
      </c>
      <c r="O75" s="13">
        <f t="shared" si="7"/>
        <v>-7.021059395481814</v>
      </c>
      <c r="P75">
        <f>L75-riaa_curve!G75</f>
        <v>-7.019403222758328</v>
      </c>
    </row>
    <row r="76" spans="1:16" ht="12.75">
      <c r="A76" s="52">
        <v>226.274169979695</v>
      </c>
      <c r="B76" s="12">
        <f t="shared" si="0"/>
        <v>1421.7225402106758</v>
      </c>
      <c r="C76" s="11">
        <f>$N$10/(1+B76^2*$N$6^2*$N$10^2)+$N$12</f>
        <v>23348.73762950449</v>
      </c>
      <c r="D76" s="11">
        <f>(-B76*$N$6*$N$10^2)/(1+B76^2*$N$6^2*$N$10^2)</f>
        <v>-2369.6828467901673</v>
      </c>
      <c r="E76" s="45">
        <f>$N$9</f>
        <v>2000</v>
      </c>
      <c r="F76" s="11">
        <f t="shared" si="1"/>
        <v>0</v>
      </c>
      <c r="G76" s="45">
        <f t="shared" si="3"/>
        <v>550778945.6858104</v>
      </c>
      <c r="H76" s="12">
        <f t="shared" si="4"/>
        <v>4000000</v>
      </c>
      <c r="I76" s="10">
        <f t="shared" si="8"/>
        <v>87.4097733037349</v>
      </c>
      <c r="J76" s="10">
        <f t="shared" si="8"/>
        <v>66.02059991327963</v>
      </c>
      <c r="K76" s="10">
        <f t="shared" si="6"/>
        <v>21.38917339045527</v>
      </c>
      <c r="L76" s="10">
        <f t="shared" si="2"/>
        <v>0.8119453691335394</v>
      </c>
      <c r="N76" s="10">
        <f>riaa_curve!F76</f>
        <v>7.357354460921112</v>
      </c>
      <c r="O76" s="13">
        <f t="shared" si="7"/>
        <v>-6.5454090917875725</v>
      </c>
      <c r="P76">
        <f>L76-riaa_curve!G76</f>
        <v>-6.543764410124597</v>
      </c>
    </row>
    <row r="77" spans="1:16" ht="12.75">
      <c r="A77" s="52">
        <v>242.514650641663</v>
      </c>
      <c r="B77" s="12">
        <f t="shared" si="0"/>
        <v>1523.7644896874874</v>
      </c>
      <c r="C77" s="11">
        <f>$N$10/(1+B77^2*$N$6^2*$N$10^2)+$N$12</f>
        <v>23311.85169487704</v>
      </c>
      <c r="D77" s="11">
        <f>(-B77*$N$6*$N$10^2)/(1+B77^2*$N$6^2*$N$10^2)</f>
        <v>-2535.5713853160737</v>
      </c>
      <c r="E77" s="45">
        <f>$N$9</f>
        <v>2000</v>
      </c>
      <c r="F77" s="11">
        <f t="shared" si="1"/>
        <v>0</v>
      </c>
      <c r="G77" s="45">
        <f t="shared" si="3"/>
        <v>549871551.6939752</v>
      </c>
      <c r="H77" s="12">
        <f t="shared" si="4"/>
        <v>4000000</v>
      </c>
      <c r="I77" s="10">
        <f t="shared" si="8"/>
        <v>87.4026125148417</v>
      </c>
      <c r="J77" s="10">
        <f t="shared" si="8"/>
        <v>66.02059991327963</v>
      </c>
      <c r="K77" s="10">
        <f t="shared" si="6"/>
        <v>21.38201260156208</v>
      </c>
      <c r="L77" s="10">
        <f t="shared" si="2"/>
        <v>0.8047845802403515</v>
      </c>
      <c r="N77" s="10">
        <f>riaa_curve!F77</f>
        <v>6.882579591856205</v>
      </c>
      <c r="O77" s="13">
        <f t="shared" si="7"/>
        <v>-6.077795011615853</v>
      </c>
      <c r="P77">
        <f>L77-riaa_curve!G77</f>
        <v>-6.0761635296776575</v>
      </c>
    </row>
    <row r="78" spans="1:16" ht="12.75">
      <c r="A78" s="52">
        <v>259.920766833995</v>
      </c>
      <c r="B78" s="12">
        <f t="shared" si="0"/>
        <v>1633.1303432022085</v>
      </c>
      <c r="C78" s="11">
        <f>$N$10/(1+B78^2*$N$6^2*$N$10^2)+$N$12</f>
        <v>23269.630860407826</v>
      </c>
      <c r="D78" s="11">
        <f>(-B78*$N$6*$N$10^2)/(1+B78^2*$N$6^2*$N$10^2)</f>
        <v>-2712.415673599506</v>
      </c>
      <c r="E78" s="45">
        <f>$N$9</f>
        <v>2000</v>
      </c>
      <c r="F78" s="11">
        <f t="shared" si="1"/>
        <v>0</v>
      </c>
      <c r="G78" s="45">
        <f t="shared" si="3"/>
        <v>548832919.1660326</v>
      </c>
      <c r="H78" s="12">
        <f t="shared" si="4"/>
        <v>4000000</v>
      </c>
      <c r="I78" s="10">
        <f t="shared" si="8"/>
        <v>87.39440152595543</v>
      </c>
      <c r="J78" s="10">
        <f t="shared" si="8"/>
        <v>66.02059991327963</v>
      </c>
      <c r="K78" s="10">
        <f t="shared" si="6"/>
        <v>21.373801612675805</v>
      </c>
      <c r="L78" s="10">
        <f t="shared" si="2"/>
        <v>0.7965735913540755</v>
      </c>
      <c r="N78" s="10">
        <f>riaa_curve!F78</f>
        <v>6.41632104925691</v>
      </c>
      <c r="O78" s="13">
        <f t="shared" si="7"/>
        <v>-5.619747457902834</v>
      </c>
      <c r="P78">
        <f>L78-riaa_curve!G78</f>
        <v>-5.618131138417272</v>
      </c>
    </row>
    <row r="79" spans="1:16" ht="12.75">
      <c r="A79" s="52">
        <v>278.576180254759</v>
      </c>
      <c r="B79" s="12">
        <f t="shared" si="0"/>
        <v>1750.3457627069135</v>
      </c>
      <c r="C79" s="11">
        <f>$N$10/(1+B79^2*$N$6^2*$N$10^2)+$N$12</f>
        <v>23221.328626209717</v>
      </c>
      <c r="D79" s="11">
        <f>(-B79*$N$6*$N$10^2)/(1+B79^2*$N$6^2*$N$10^2)</f>
        <v>-2900.7897266662076</v>
      </c>
      <c r="E79" s="45">
        <f>$N$9</f>
        <v>2000</v>
      </c>
      <c r="F79" s="11">
        <f t="shared" si="1"/>
        <v>0</v>
      </c>
      <c r="G79" s="45">
        <f t="shared" si="3"/>
        <v>547644684.2047591</v>
      </c>
      <c r="H79" s="12">
        <f t="shared" si="4"/>
        <v>4000000</v>
      </c>
      <c r="I79" s="10">
        <f t="shared" si="8"/>
        <v>87.38498876481361</v>
      </c>
      <c r="J79" s="10">
        <f t="shared" si="8"/>
        <v>66.02059991327963</v>
      </c>
      <c r="K79" s="10">
        <f t="shared" si="6"/>
        <v>21.364388851533988</v>
      </c>
      <c r="L79" s="10">
        <f t="shared" si="2"/>
        <v>0.7871608302122581</v>
      </c>
      <c r="N79" s="10">
        <f>riaa_curve!F79</f>
        <v>5.959927438159028</v>
      </c>
      <c r="O79" s="13">
        <f t="shared" si="7"/>
        <v>-5.17276660794677</v>
      </c>
      <c r="P79">
        <f>L79-riaa_curve!G79</f>
        <v>-5.171167705480276</v>
      </c>
    </row>
    <row r="80" spans="1:16" ht="12.75">
      <c r="A80" s="52">
        <v>298.570557291778</v>
      </c>
      <c r="B80" s="12">
        <f t="shared" si="0"/>
        <v>1875.9741387321205</v>
      </c>
      <c r="C80" s="11">
        <f>$N$10/(1+B80^2*$N$6^2*$N$10^2)+$N$12</f>
        <v>23166.1018713094</v>
      </c>
      <c r="D80" s="11">
        <f>(-B80*$N$6*$N$10^2)/(1+B80^2*$N$6^2*$N$10^2)</f>
        <v>-3101.262665806685</v>
      </c>
      <c r="E80" s="45">
        <f>$N$9</f>
        <v>2000</v>
      </c>
      <c r="F80" s="11">
        <f t="shared" si="1"/>
        <v>0</v>
      </c>
      <c r="G80" s="45">
        <f t="shared" si="3"/>
        <v>546286106.0342114</v>
      </c>
      <c r="H80" s="12">
        <f t="shared" si="4"/>
        <v>4000000</v>
      </c>
      <c r="I80" s="10">
        <f t="shared" si="8"/>
        <v>87.37420155027841</v>
      </c>
      <c r="J80" s="10">
        <f t="shared" si="8"/>
        <v>66.02059991327963</v>
      </c>
      <c r="K80" s="10">
        <f t="shared" si="6"/>
        <v>21.35360163699879</v>
      </c>
      <c r="L80" s="10">
        <f t="shared" si="2"/>
        <v>0.7763736156770591</v>
      </c>
      <c r="N80" s="10">
        <f>riaa_curve!F80</f>
        <v>5.514680547815992</v>
      </c>
      <c r="O80" s="13">
        <f t="shared" si="7"/>
        <v>-4.738306932138933</v>
      </c>
      <c r="P80">
        <f>L80-riaa_curve!G80</f>
        <v>-4.7367280364873885</v>
      </c>
    </row>
    <row r="81" spans="1:16" ht="12.75">
      <c r="A81" s="52">
        <v>319.999999999999</v>
      </c>
      <c r="B81" s="12">
        <f t="shared" si="0"/>
        <v>2010.6192982974612</v>
      </c>
      <c r="C81" s="11">
        <f>$N$10/(1+B81^2*$N$6^2*$N$10^2)+$N$12</f>
        <v>23103.000798719077</v>
      </c>
      <c r="D81" s="11">
        <f>(-B81*$N$6*$N$10^2)/(1+B81^2*$N$6^2*$N$10^2)</f>
        <v>-3314.388894332559</v>
      </c>
      <c r="E81" s="45">
        <f>$N$9</f>
        <v>2000</v>
      </c>
      <c r="F81" s="11">
        <f t="shared" si="1"/>
        <v>0</v>
      </c>
      <c r="G81" s="45">
        <f t="shared" si="3"/>
        <v>544733819.6484894</v>
      </c>
      <c r="H81" s="12">
        <f t="shared" si="4"/>
        <v>4000000</v>
      </c>
      <c r="I81" s="10">
        <f t="shared" si="8"/>
        <v>87.36184339162924</v>
      </c>
      <c r="J81" s="10">
        <f t="shared" si="8"/>
        <v>66.02059991327963</v>
      </c>
      <c r="K81" s="10">
        <f t="shared" si="6"/>
        <v>21.34124347834961</v>
      </c>
      <c r="L81" s="10">
        <f t="shared" si="2"/>
        <v>0.764015457027881</v>
      </c>
      <c r="N81" s="10">
        <f>riaa_curve!F81</f>
        <v>5.0817736373571005</v>
      </c>
      <c r="O81" s="13">
        <f t="shared" si="7"/>
        <v>-4.3177581803292195</v>
      </c>
      <c r="P81">
        <f>L81-riaa_curve!G81</f>
        <v>-4.316202266359356</v>
      </c>
    </row>
    <row r="82" spans="1:16" ht="12.75">
      <c r="A82" s="52">
        <v>342.967508011613</v>
      </c>
      <c r="B82" s="12">
        <f t="shared" si="0"/>
        <v>2154.9284071785637</v>
      </c>
      <c r="C82" s="11">
        <f>$N$10/(1+B82^2*$N$6^2*$N$10^2)+$N$12</f>
        <v>23030.95862461523</v>
      </c>
      <c r="D82" s="11">
        <f>(-B82*$N$6*$N$10^2)/(1+B82^2*$N$6^2*$N$10^2)</f>
        <v>-3540.6958351143453</v>
      </c>
      <c r="E82" s="45">
        <f>$N$9</f>
        <v>2000</v>
      </c>
      <c r="F82" s="11">
        <f t="shared" si="1"/>
        <v>0</v>
      </c>
      <c r="G82" s="45">
        <f t="shared" si="3"/>
        <v>542961582.1655347</v>
      </c>
      <c r="H82" s="12">
        <f t="shared" si="4"/>
        <v>4000000</v>
      </c>
      <c r="I82" s="10">
        <f t="shared" si="8"/>
        <v>87.34769101699766</v>
      </c>
      <c r="J82" s="10">
        <f t="shared" si="8"/>
        <v>66.02059991327963</v>
      </c>
      <c r="K82" s="10">
        <f t="shared" si="6"/>
        <v>21.327091103718033</v>
      </c>
      <c r="L82" s="10">
        <f t="shared" si="2"/>
        <v>0.7498630823963026</v>
      </c>
      <c r="N82" s="10">
        <f>riaa_curve!F82</f>
        <v>4.662286548944774</v>
      </c>
      <c r="O82" s="13">
        <f t="shared" si="7"/>
        <v>-3.9124234665484714</v>
      </c>
      <c r="P82">
        <f>L82-riaa_curve!G82</f>
        <v>-3.910893951448468</v>
      </c>
    </row>
    <row r="83" spans="1:16" ht="12.75">
      <c r="A83" s="52">
        <v>367.58347359905</v>
      </c>
      <c r="B83" s="12">
        <f t="shared" si="0"/>
        <v>2309.5950804795866</v>
      </c>
      <c r="C83" s="11">
        <f>$N$10/(1+B83^2*$N$6^2*$N$10^2)+$N$12</f>
        <v>22948.781303141648</v>
      </c>
      <c r="D83" s="11">
        <f>(-B83*$N$6*$N$10^2)/(1+B83^2*$N$6^2*$N$10^2)</f>
        <v>-3780.6688241448633</v>
      </c>
      <c r="E83" s="45">
        <f>$N$9</f>
        <v>2000</v>
      </c>
      <c r="F83" s="11">
        <f t="shared" si="1"/>
        <v>0</v>
      </c>
      <c r="G83" s="45">
        <f t="shared" si="3"/>
        <v>540940020.0572846</v>
      </c>
      <c r="H83" s="12">
        <f t="shared" si="4"/>
        <v>4000000</v>
      </c>
      <c r="I83" s="10">
        <f t="shared" si="8"/>
        <v>87.33149112791857</v>
      </c>
      <c r="J83" s="10">
        <f t="shared" si="8"/>
        <v>66.02059991327963</v>
      </c>
      <c r="K83" s="10">
        <f t="shared" si="6"/>
        <v>21.310891214638943</v>
      </c>
      <c r="L83" s="10">
        <f t="shared" si="2"/>
        <v>0.7336631933172129</v>
      </c>
      <c r="N83" s="10">
        <f>riaa_curve!F83</f>
        <v>4.257158546783543</v>
      </c>
      <c r="O83" s="13">
        <f t="shared" si="7"/>
        <v>-3.5234953534663305</v>
      </c>
      <c r="P83">
        <f>L83-riaa_curve!G83</f>
        <v>-3.521996162506678</v>
      </c>
    </row>
    <row r="84" spans="1:16" ht="12.75">
      <c r="A84" s="52">
        <v>393.966212270372</v>
      </c>
      <c r="B84" s="12">
        <f t="shared" si="0"/>
        <v>2475.3627164623954</v>
      </c>
      <c r="C84" s="11">
        <f>$N$10/(1+B84^2*$N$6^2*$N$10^2)+$N$12</f>
        <v>22855.137696305475</v>
      </c>
      <c r="D84" s="11">
        <f>(-B84*$N$6*$N$10^2)/(1+B84^2*$N$6^2*$N$10^2)</f>
        <v>-4034.7327311770155</v>
      </c>
      <c r="E84" s="45">
        <f>$N$9</f>
        <v>2000</v>
      </c>
      <c r="F84" s="11">
        <f t="shared" si="1"/>
        <v>0</v>
      </c>
      <c r="G84" s="45">
        <f t="shared" si="3"/>
        <v>538636387.3291147</v>
      </c>
      <c r="H84" s="12">
        <f t="shared" si="4"/>
        <v>4000000</v>
      </c>
      <c r="I84" s="10">
        <f t="shared" si="8"/>
        <v>87.31295688627029</v>
      </c>
      <c r="J84" s="10">
        <f t="shared" si="8"/>
        <v>66.02059991327963</v>
      </c>
      <c r="K84" s="10">
        <f t="shared" si="6"/>
        <v>21.29235697299066</v>
      </c>
      <c r="L84" s="10">
        <f t="shared" si="2"/>
        <v>0.7151289516689303</v>
      </c>
      <c r="N84" s="10">
        <f>riaa_curve!F84</f>
        <v>3.8671601371963646</v>
      </c>
      <c r="O84" s="13">
        <f t="shared" si="7"/>
        <v>-3.1520311855274343</v>
      </c>
      <c r="P84">
        <f>L84-riaa_curve!G84</f>
        <v>-3.1505668275966165</v>
      </c>
    </row>
    <row r="85" spans="1:16" ht="12.75">
      <c r="A85" s="52">
        <v>422.242531447325</v>
      </c>
      <c r="B85" s="12">
        <f aca="true" t="shared" si="9" ref="B85:B148">(2*PI()*A85)</f>
        <v>2653.0280696561467</v>
      </c>
      <c r="C85" s="11">
        <f>$N$10/(1+B85^2*$N$6^2*$N$10^2)+$N$12</f>
        <v>22748.550744331613</v>
      </c>
      <c r="D85" s="11">
        <f>(-B85*$N$6*$N$10^2)/(1+B85^2*$N$6^2*$N$10^2)</f>
        <v>-4303.229873377362</v>
      </c>
      <c r="E85" s="45">
        <f>$N$9</f>
        <v>2000</v>
      </c>
      <c r="F85" s="11">
        <f aca="true" t="shared" si="10" ref="F85:F148">0</f>
        <v>0</v>
      </c>
      <c r="G85" s="45">
        <f t="shared" si="3"/>
        <v>536014348.3105577</v>
      </c>
      <c r="H85" s="12">
        <f t="shared" si="4"/>
        <v>4000000</v>
      </c>
      <c r="I85" s="10">
        <f t="shared" si="8"/>
        <v>87.29176415268697</v>
      </c>
      <c r="J85" s="10">
        <f t="shared" si="8"/>
        <v>66.02059991327963</v>
      </c>
      <c r="K85" s="10">
        <f t="shared" si="6"/>
        <v>21.27116423940734</v>
      </c>
      <c r="L85" s="10">
        <f aca="true" t="shared" si="11" ref="L85:L148">K85-$K$18</f>
        <v>0.6939362180856108</v>
      </c>
      <c r="N85" s="10">
        <f>riaa_curve!F85</f>
        <v>3.492865413567092</v>
      </c>
      <c r="O85" s="13">
        <f t="shared" si="7"/>
        <v>-2.798929195481481</v>
      </c>
      <c r="P85">
        <f>L85-riaa_curve!G85</f>
        <v>-2.797504849848803</v>
      </c>
    </row>
    <row r="86" spans="1:16" ht="12.75">
      <c r="A86" s="52">
        <v>452.548339959389</v>
      </c>
      <c r="B86" s="12">
        <f t="shared" si="9"/>
        <v>2843.4450804213457</v>
      </c>
      <c r="C86" s="11">
        <f>$N$10/(1+B86^2*$N$6^2*$N$10^2)+$N$12</f>
        <v>22627.390367807955</v>
      </c>
      <c r="D86" s="11">
        <f>(-B86*$N$6*$N$10^2)/(1+B86^2*$N$6^2*$N$10^2)</f>
        <v>-4586.393811144812</v>
      </c>
      <c r="E86" s="45">
        <f>$N$9</f>
        <v>2000</v>
      </c>
      <c r="F86" s="11">
        <f t="shared" si="10"/>
        <v>0</v>
      </c>
      <c r="G86" s="45">
        <f aca="true" t="shared" si="12" ref="G86:G149">C86*C86+D86*D86</f>
        <v>533033803.0480756</v>
      </c>
      <c r="H86" s="12">
        <f aca="true" t="shared" si="13" ref="H86:H149">E86*E86+F86*F86</f>
        <v>4000000</v>
      </c>
      <c r="I86" s="10">
        <f aca="true" t="shared" si="14" ref="I86:J117">10*LOG10(G86)</f>
        <v>87.26754751262501</v>
      </c>
      <c r="J86" s="10">
        <f t="shared" si="14"/>
        <v>66.02059991327963</v>
      </c>
      <c r="K86" s="10">
        <f aca="true" t="shared" si="15" ref="K86:K149">I86-J86</f>
        <v>21.24694759934539</v>
      </c>
      <c r="L86" s="10">
        <f t="shared" si="11"/>
        <v>0.6697195780236598</v>
      </c>
      <c r="N86" s="10">
        <f>riaa_curve!F86</f>
        <v>3.134626640717908</v>
      </c>
      <c r="O86" s="13">
        <f aca="true" t="shared" si="16" ref="O86:O149">L86-N86</f>
        <v>-2.464907062694248</v>
      </c>
      <c r="P86">
        <f>L86-riaa_curve!G86</f>
        <v>-2.4635286786676893</v>
      </c>
    </row>
    <row r="87" spans="1:16" ht="12.75">
      <c r="A87" s="52">
        <v>485.029301283326</v>
      </c>
      <c r="B87" s="12">
        <f t="shared" si="9"/>
        <v>3047.528979374975</v>
      </c>
      <c r="C87" s="11">
        <f>$N$10/(1+B87^2*$N$6^2*$N$10^2)+$N$12</f>
        <v>22489.869039004876</v>
      </c>
      <c r="D87" s="11">
        <f>(-B87*$N$6*$N$10^2)/(1+B87^2*$N$6^2*$N$10^2)</f>
        <v>-4884.318680013607</v>
      </c>
      <c r="E87" s="45">
        <f>$N$9</f>
        <v>2000</v>
      </c>
      <c r="F87" s="11">
        <f t="shared" si="10"/>
        <v>0</v>
      </c>
      <c r="G87" s="45">
        <f t="shared" si="12"/>
        <v>529650778.35951996</v>
      </c>
      <c r="H87" s="12">
        <f t="shared" si="13"/>
        <v>4000000</v>
      </c>
      <c r="I87" s="10">
        <f t="shared" si="14"/>
        <v>87.23989614845902</v>
      </c>
      <c r="J87" s="10">
        <f t="shared" si="14"/>
        <v>66.02059991327963</v>
      </c>
      <c r="K87" s="10">
        <f t="shared" si="15"/>
        <v>21.2192962351794</v>
      </c>
      <c r="L87" s="10">
        <f t="shared" si="11"/>
        <v>0.6420682138576694</v>
      </c>
      <c r="N87" s="10">
        <f>riaa_curve!F87</f>
        <v>2.792552805533063</v>
      </c>
      <c r="O87" s="13">
        <f t="shared" si="16"/>
        <v>-2.1504845916753936</v>
      </c>
      <c r="P87">
        <f>L87-riaa_curve!G87</f>
        <v>-2.1491590030698973</v>
      </c>
    </row>
    <row r="88" spans="1:16" ht="12.75">
      <c r="A88" s="52">
        <v>519.84153366799</v>
      </c>
      <c r="B88" s="12">
        <f t="shared" si="9"/>
        <v>3266.260686404417</v>
      </c>
      <c r="C88" s="11">
        <f>$N$10/(1+B88^2*$N$6^2*$N$10^2)+$N$12</f>
        <v>22334.041192345117</v>
      </c>
      <c r="D88" s="11">
        <f>(-B88*$N$6*$N$10^2)/(1+B88^2*$N$6^2*$N$10^2)</f>
        <v>-5196.923835339646</v>
      </c>
      <c r="E88" s="45">
        <f>$N$9</f>
        <v>2000</v>
      </c>
      <c r="F88" s="11">
        <f t="shared" si="10"/>
        <v>0</v>
      </c>
      <c r="G88" s="45">
        <f t="shared" si="12"/>
        <v>525817413.3316899</v>
      </c>
      <c r="H88" s="12">
        <f t="shared" si="13"/>
        <v>4000000</v>
      </c>
      <c r="I88" s="10">
        <f t="shared" si="14"/>
        <v>87.20834964403741</v>
      </c>
      <c r="J88" s="10">
        <f t="shared" si="14"/>
        <v>66.02059991327963</v>
      </c>
      <c r="K88" s="10">
        <f t="shared" si="15"/>
        <v>21.187749730757787</v>
      </c>
      <c r="L88" s="10">
        <f t="shared" si="11"/>
        <v>0.6105217094360569</v>
      </c>
      <c r="N88" s="10">
        <f>riaa_curve!F88</f>
        <v>2.4664936934193733</v>
      </c>
      <c r="O88" s="13">
        <f t="shared" si="16"/>
        <v>-1.8559719839833164</v>
      </c>
      <c r="P88">
        <f>L88-riaa_curve!G88</f>
        <v>-1.8547070405990915</v>
      </c>
    </row>
    <row r="89" spans="1:16" ht="12.75">
      <c r="A89" s="52">
        <v>557.152360509518</v>
      </c>
      <c r="B89" s="12">
        <f t="shared" si="9"/>
        <v>3500.691525413827</v>
      </c>
      <c r="C89" s="11">
        <f>$N$10/(1+B89^2*$N$6^2*$N$10^2)+$N$12</f>
        <v>22157.807894130765</v>
      </c>
      <c r="D89" s="11">
        <f>(-B89*$N$6*$N$10^2)/(1+B89^2*$N$6^2*$N$10^2)</f>
        <v>-5523.913786656447</v>
      </c>
      <c r="E89" s="45">
        <f>$N$9</f>
        <v>2000</v>
      </c>
      <c r="F89" s="11">
        <f t="shared" si="10"/>
        <v>0</v>
      </c>
      <c r="G89" s="45">
        <f t="shared" si="12"/>
        <v>521482074.19561684</v>
      </c>
      <c r="H89" s="12">
        <f t="shared" si="13"/>
        <v>4000000</v>
      </c>
      <c r="I89" s="10">
        <f t="shared" si="14"/>
        <v>87.17239384264504</v>
      </c>
      <c r="J89" s="10">
        <f t="shared" si="14"/>
        <v>66.02059991327963</v>
      </c>
      <c r="K89" s="10">
        <f t="shared" si="15"/>
        <v>21.15179392936541</v>
      </c>
      <c r="L89" s="10">
        <f t="shared" si="11"/>
        <v>0.5745659080436809</v>
      </c>
      <c r="N89" s="10">
        <f>riaa_curve!F89</f>
        <v>2.156030710753015</v>
      </c>
      <c r="O89" s="13">
        <f t="shared" si="16"/>
        <v>-1.581464802709334</v>
      </c>
      <c r="P89">
        <f>L89-riaa_curve!G89</f>
        <v>-1.5802695213459366</v>
      </c>
    </row>
    <row r="90" spans="1:16" ht="12.75">
      <c r="A90" s="52">
        <v>597.141114583556</v>
      </c>
      <c r="B90" s="12">
        <f t="shared" si="9"/>
        <v>3751.948277464241</v>
      </c>
      <c r="C90" s="11">
        <f>$N$10/(1+B90^2*$N$6^2*$N$10^2)+$N$12</f>
        <v>21958.92844247529</v>
      </c>
      <c r="D90" s="11">
        <f>(-B90*$N$6*$N$10^2)/(1+B90^2*$N$6^2*$N$10^2)</f>
        <v>-5864.733697546869</v>
      </c>
      <c r="E90" s="45">
        <f>$N$9</f>
        <v>2000</v>
      </c>
      <c r="F90" s="11">
        <f t="shared" si="10"/>
        <v>0</v>
      </c>
      <c r="G90" s="45">
        <f t="shared" si="12"/>
        <v>516589639.68489206</v>
      </c>
      <c r="H90" s="12">
        <f t="shared" si="13"/>
        <v>4000000</v>
      </c>
      <c r="I90" s="10">
        <f t="shared" si="14"/>
        <v>87.13145692056423</v>
      </c>
      <c r="J90" s="10">
        <f t="shared" si="14"/>
        <v>66.02059991327963</v>
      </c>
      <c r="K90" s="10">
        <f t="shared" si="15"/>
        <v>21.110857007284608</v>
      </c>
      <c r="L90" s="10">
        <f t="shared" si="11"/>
        <v>0.5336289859628778</v>
      </c>
      <c r="N90" s="10">
        <f>riaa_curve!F90</f>
        <v>1.86047519990397</v>
      </c>
      <c r="O90" s="13">
        <f t="shared" si="16"/>
        <v>-1.3268462139410921</v>
      </c>
      <c r="P90">
        <f>L90-riaa_curve!G90</f>
        <v>-1.325730951847465</v>
      </c>
    </row>
    <row r="91" spans="1:16" ht="12.75">
      <c r="A91" s="52">
        <v>639.999999999999</v>
      </c>
      <c r="B91" s="12">
        <f t="shared" si="9"/>
        <v>4021.238596594929</v>
      </c>
      <c r="C91" s="11">
        <f>$N$10/(1+B91^2*$N$6^2*$N$10^2)+$N$12</f>
        <v>21735.040792639113</v>
      </c>
      <c r="D91" s="11">
        <f>(-B91*$N$6*$N$10^2)/(1+B91^2*$N$6^2*$N$10^2)</f>
        <v>-6218.5211458381245</v>
      </c>
      <c r="E91" s="45">
        <f>$N$9</f>
        <v>2000</v>
      </c>
      <c r="F91" s="11">
        <f t="shared" si="10"/>
        <v>0</v>
      </c>
      <c r="G91" s="45">
        <f t="shared" si="12"/>
        <v>511082003.49892217</v>
      </c>
      <c r="H91" s="12">
        <f t="shared" si="13"/>
        <v>4000000</v>
      </c>
      <c r="I91" s="10">
        <f t="shared" si="14"/>
        <v>87.08490588607914</v>
      </c>
      <c r="J91" s="10">
        <f t="shared" si="14"/>
        <v>66.02059991327963</v>
      </c>
      <c r="K91" s="10">
        <f t="shared" si="15"/>
        <v>21.064305972799517</v>
      </c>
      <c r="L91" s="10">
        <f t="shared" si="11"/>
        <v>0.48707795147778654</v>
      </c>
      <c r="N91" s="10">
        <f>riaa_curve!F91</f>
        <v>1.5788744498465874</v>
      </c>
      <c r="O91" s="13">
        <f t="shared" si="16"/>
        <v>-1.0917964983688009</v>
      </c>
      <c r="P91">
        <f>L91-riaa_curve!G91</f>
        <v>-1.0907731524592457</v>
      </c>
    </row>
    <row r="92" spans="1:16" ht="12.75">
      <c r="A92" s="52">
        <v>685.935016023226</v>
      </c>
      <c r="B92" s="12">
        <f t="shared" si="9"/>
        <v>4309.856814357127</v>
      </c>
      <c r="C92" s="11">
        <f>$N$10/(1+B92^2*$N$6^2*$N$10^2)+$N$12</f>
        <v>21483.692860257666</v>
      </c>
      <c r="D92" s="11">
        <f>(-B92*$N$6*$N$10^2)/(1+B92^2*$N$6^2*$N$10^2)</f>
        <v>-6584.055395305565</v>
      </c>
      <c r="E92" s="45">
        <f>$N$9</f>
        <v>2000</v>
      </c>
      <c r="F92" s="11">
        <f t="shared" si="10"/>
        <v>0</v>
      </c>
      <c r="G92" s="45">
        <f t="shared" si="12"/>
        <v>504898844.36233854</v>
      </c>
      <c r="H92" s="12">
        <f t="shared" si="13"/>
        <v>4000000</v>
      </c>
      <c r="I92" s="10">
        <f t="shared" si="14"/>
        <v>87.03204376661748</v>
      </c>
      <c r="J92" s="10">
        <f t="shared" si="14"/>
        <v>66.02059991327963</v>
      </c>
      <c r="K92" s="10">
        <f t="shared" si="15"/>
        <v>21.011443853337852</v>
      </c>
      <c r="L92" s="10">
        <f t="shared" si="11"/>
        <v>0.4342158320161218</v>
      </c>
      <c r="N92" s="10">
        <f>riaa_curve!F92</f>
        <v>1.3100250698781792</v>
      </c>
      <c r="O92" s="13">
        <f t="shared" si="16"/>
        <v>-0.8758092378620574</v>
      </c>
      <c r="P92">
        <f>L92-riaa_curve!G92</f>
        <v>-0.8748914735212239</v>
      </c>
    </row>
    <row r="93" spans="1:16" ht="12.75">
      <c r="A93" s="52">
        <v>735.166947198101</v>
      </c>
      <c r="B93" s="12">
        <f t="shared" si="9"/>
        <v>4619.190160959179</v>
      </c>
      <c r="C93" s="11">
        <f>$N$10/(1+B93^2*$N$6^2*$N$10^2)+$N$12</f>
        <v>21202.386790022985</v>
      </c>
      <c r="D93" s="11">
        <f>(-B93*$N$6*$N$10^2)/(1+B93^2*$N$6^2*$N$10^2)</f>
        <v>-6959.706131786326</v>
      </c>
      <c r="E93" s="45">
        <f>$N$9</f>
        <v>2000</v>
      </c>
      <c r="F93" s="11">
        <f t="shared" si="10"/>
        <v>0</v>
      </c>
      <c r="G93" s="45">
        <f t="shared" si="12"/>
        <v>497978715.0345654</v>
      </c>
      <c r="H93" s="12">
        <f t="shared" si="13"/>
        <v>4000000</v>
      </c>
      <c r="I93" s="10">
        <f t="shared" si="14"/>
        <v>86.97210780228416</v>
      </c>
      <c r="J93" s="10">
        <f t="shared" si="14"/>
        <v>66.02059991327963</v>
      </c>
      <c r="K93" s="10">
        <f t="shared" si="15"/>
        <v>20.95150788900453</v>
      </c>
      <c r="L93" s="10">
        <f t="shared" si="11"/>
        <v>0.37427986768280164</v>
      </c>
      <c r="N93" s="10">
        <f>riaa_curve!F93</f>
        <v>1.0524929425451894</v>
      </c>
      <c r="O93" s="13">
        <f t="shared" si="16"/>
        <v>-0.6782130748623878</v>
      </c>
      <c r="P93">
        <f>L93-riaa_curve!G93</f>
        <v>-0.6774165887282528</v>
      </c>
    </row>
    <row r="94" spans="1:16" ht="12.75">
      <c r="A94" s="52">
        <v>787.932424540744</v>
      </c>
      <c r="B94" s="12">
        <f t="shared" si="9"/>
        <v>4950.725432924791</v>
      </c>
      <c r="C94" s="11">
        <f>$N$10/(1+B94^2*$N$6^2*$N$10^2)+$N$12</f>
        <v>20888.638120091564</v>
      </c>
      <c r="D94" s="11">
        <f>(-B94*$N$6*$N$10^2)/(1+B94^2*$N$6^2*$N$10^2)</f>
        <v>-7343.384454194813</v>
      </c>
      <c r="E94" s="45">
        <f>$N$9</f>
        <v>2000</v>
      </c>
      <c r="F94" s="11">
        <f t="shared" si="10"/>
        <v>0</v>
      </c>
      <c r="G94" s="45">
        <f t="shared" si="12"/>
        <v>490260497.7542525</v>
      </c>
      <c r="H94" s="12">
        <f t="shared" si="13"/>
        <v>4000000</v>
      </c>
      <c r="I94" s="10">
        <f t="shared" si="14"/>
        <v>86.90426901815462</v>
      </c>
      <c r="J94" s="10">
        <f t="shared" si="14"/>
        <v>66.02059991327963</v>
      </c>
      <c r="K94" s="10">
        <f t="shared" si="15"/>
        <v>20.883669104874997</v>
      </c>
      <c r="L94" s="10">
        <f t="shared" si="11"/>
        <v>0.30644108355326694</v>
      </c>
      <c r="N94" s="10">
        <f>riaa_curve!F94</f>
        <v>0.8046386623518877</v>
      </c>
      <c r="O94" s="13">
        <f t="shared" si="16"/>
        <v>-0.4981975787986208</v>
      </c>
      <c r="P94">
        <f>L94-riaa_curve!G94</f>
        <v>-0.4975404005615651</v>
      </c>
    </row>
    <row r="95" spans="1:16" ht="12.75">
      <c r="A95" s="52">
        <v>844.48506289465</v>
      </c>
      <c r="B95" s="12">
        <f t="shared" si="9"/>
        <v>5306.056139312293</v>
      </c>
      <c r="C95" s="11">
        <f>$N$10/(1+B95^2*$N$6^2*$N$10^2)+$N$12</f>
        <v>20540.051341208502</v>
      </c>
      <c r="D95" s="11">
        <f>(-B95*$N$6*$N$10^2)/(1+B95^2*$N$6^2*$N$10^2)</f>
        <v>-7732.499847672031</v>
      </c>
      <c r="E95" s="45">
        <f>$N$9</f>
        <v>2000</v>
      </c>
      <c r="F95" s="11">
        <f t="shared" si="10"/>
        <v>0</v>
      </c>
      <c r="G95" s="45">
        <f t="shared" si="12"/>
        <v>481685262.9937292</v>
      </c>
      <c r="H95" s="12">
        <f t="shared" si="13"/>
        <v>4000000</v>
      </c>
      <c r="I95" s="10">
        <f t="shared" si="14"/>
        <v>86.82763359417179</v>
      </c>
      <c r="J95" s="10">
        <f t="shared" si="14"/>
        <v>66.02059991327963</v>
      </c>
      <c r="K95" s="10">
        <f t="shared" si="15"/>
        <v>20.80703368089216</v>
      </c>
      <c r="L95" s="10">
        <f t="shared" si="11"/>
        <v>0.22980565957043098</v>
      </c>
      <c r="N95" s="10">
        <f>riaa_curve!F95</f>
        <v>0.5646472274784422</v>
      </c>
      <c r="O95" s="13">
        <f t="shared" si="16"/>
        <v>-0.33484156790801123</v>
      </c>
      <c r="P95">
        <f>L95-riaa_curve!G95</f>
        <v>-0.3343444069087056</v>
      </c>
    </row>
    <row r="96" spans="1:16" ht="12.75">
      <c r="A96" s="52">
        <v>905.096679918779</v>
      </c>
      <c r="B96" s="12">
        <f t="shared" si="9"/>
        <v>5686.890160842698</v>
      </c>
      <c r="C96" s="11">
        <f>$N$10/(1+B96^2*$N$6^2*$N$10^2)+$N$12</f>
        <v>20154.412559684566</v>
      </c>
      <c r="D96" s="11">
        <f>(-B96*$N$6*$N$10^2)/(1+B96^2*$N$6^2*$N$10^2)</f>
        <v>-8123.927827243992</v>
      </c>
      <c r="E96" s="45">
        <f>$N$9</f>
        <v>2000</v>
      </c>
      <c r="F96" s="11">
        <f t="shared" si="10"/>
        <v>0</v>
      </c>
      <c r="G96" s="45">
        <f t="shared" si="12"/>
        <v>472198548.96824026</v>
      </c>
      <c r="H96" s="12">
        <f t="shared" si="13"/>
        <v>4000000</v>
      </c>
      <c r="I96" s="10">
        <f t="shared" si="14"/>
        <v>86.74124648189436</v>
      </c>
      <c r="J96" s="10">
        <f t="shared" si="14"/>
        <v>66.02059991327963</v>
      </c>
      <c r="K96" s="10">
        <f t="shared" si="15"/>
        <v>20.72064656861474</v>
      </c>
      <c r="L96" s="10">
        <f t="shared" si="11"/>
        <v>0.14341854729300962</v>
      </c>
      <c r="N96" s="10">
        <f>riaa_curve!F96</f>
        <v>0.3305607772134458</v>
      </c>
      <c r="O96" s="13">
        <f t="shared" si="16"/>
        <v>-0.18714222992043617</v>
      </c>
      <c r="P96">
        <f>L96-riaa_curve!G96</f>
        <v>-0.18682887318306385</v>
      </c>
    </row>
    <row r="97" spans="1:16" ht="12.75">
      <c r="A97" s="52">
        <v>970.058602566652</v>
      </c>
      <c r="B97" s="12">
        <f t="shared" si="9"/>
        <v>6095.05795874995</v>
      </c>
      <c r="C97" s="11">
        <f>$N$10/(1+B97^2*$N$6^2*$N$10^2)+$N$12</f>
        <v>19729.798752883173</v>
      </c>
      <c r="D97" s="11">
        <f>(-B97*$N$6*$N$10^2)/(1+B97^2*$N$6^2*$N$10^2)</f>
        <v>-8513.993803829999</v>
      </c>
      <c r="E97" s="45">
        <f>$N$9</f>
        <v>2000</v>
      </c>
      <c r="F97" s="11">
        <f t="shared" si="10"/>
        <v>0</v>
      </c>
      <c r="G97" s="45">
        <f t="shared" si="12"/>
        <v>461753049.3209261</v>
      </c>
      <c r="H97" s="12">
        <f t="shared" si="13"/>
        <v>4000000</v>
      </c>
      <c r="I97" s="10">
        <f t="shared" si="14"/>
        <v>86.64409772112018</v>
      </c>
      <c r="J97" s="10">
        <f t="shared" si="14"/>
        <v>66.02059991327963</v>
      </c>
      <c r="K97" s="10">
        <f t="shared" si="15"/>
        <v>20.62349780784055</v>
      </c>
      <c r="L97" s="10">
        <f t="shared" si="11"/>
        <v>0.04626978651882041</v>
      </c>
      <c r="N97" s="10">
        <f>riaa_curve!F97</f>
        <v>0.10031332279311655</v>
      </c>
      <c r="O97" s="13">
        <f t="shared" si="16"/>
        <v>-0.054043536274296144</v>
      </c>
      <c r="P97">
        <f>L97-riaa_curve!G97</f>
        <v>-0.05394130559054133</v>
      </c>
    </row>
    <row r="98" spans="1:16" ht="12.75">
      <c r="A98" s="52">
        <v>1039.68306733598</v>
      </c>
      <c r="B98" s="12">
        <f t="shared" si="9"/>
        <v>6532.521372808834</v>
      </c>
      <c r="C98" s="11">
        <f>$N$10/(1+B98^2*$N$6^2*$N$10^2)+$N$12</f>
        <v>19264.701418465516</v>
      </c>
      <c r="D98" s="11">
        <f>(-B98*$N$6*$N$10^2)/(1+B98^2*$N$6^2*$N$10^2)</f>
        <v>-8898.479316806015</v>
      </c>
      <c r="E98" s="45">
        <f>$N$9</f>
        <v>2000</v>
      </c>
      <c r="F98" s="11">
        <f t="shared" si="10"/>
        <v>0</v>
      </c>
      <c r="G98" s="45">
        <f t="shared" si="12"/>
        <v>450311654.8942517</v>
      </c>
      <c r="H98" s="12">
        <f t="shared" si="13"/>
        <v>4000000</v>
      </c>
      <c r="I98" s="10">
        <f t="shared" si="14"/>
        <v>86.53513187448738</v>
      </c>
      <c r="J98" s="10">
        <f t="shared" si="14"/>
        <v>66.02059991327963</v>
      </c>
      <c r="K98" s="10">
        <f t="shared" si="15"/>
        <v>20.51453196120775</v>
      </c>
      <c r="L98" s="10">
        <f t="shared" si="11"/>
        <v>-0.06269606011397855</v>
      </c>
      <c r="N98" s="10">
        <f>riaa_curve!F98</f>
        <v>-0.12823335185032647</v>
      </c>
      <c r="O98" s="13">
        <f t="shared" si="16"/>
        <v>0.06553729173634792</v>
      </c>
      <c r="P98">
        <f>L98-riaa_curve!G98</f>
        <v>0.06539701493526806</v>
      </c>
    </row>
    <row r="99" spans="1:16" ht="12.75">
      <c r="A99" s="52">
        <v>1114.30472101904</v>
      </c>
      <c r="B99" s="12">
        <f t="shared" si="9"/>
        <v>7001.38305082768</v>
      </c>
      <c r="C99" s="11">
        <f>$N$10/(1+B99^2*$N$6^2*$N$10^2)+$N$12</f>
        <v>18758.160293652858</v>
      </c>
      <c r="D99" s="11">
        <f>(-B99*$N$6*$N$10^2)/(1+B99^2*$N$6^2*$N$10^2)</f>
        <v>-9272.656880392244</v>
      </c>
      <c r="E99" s="45">
        <f>$N$9</f>
        <v>2000</v>
      </c>
      <c r="F99" s="11">
        <f t="shared" si="10"/>
        <v>0</v>
      </c>
      <c r="G99" s="45">
        <f t="shared" si="12"/>
        <v>437850743.22386026</v>
      </c>
      <c r="H99" s="12">
        <f t="shared" si="13"/>
        <v>4000000</v>
      </c>
      <c r="I99" s="10">
        <f t="shared" si="14"/>
        <v>86.41326091231653</v>
      </c>
      <c r="J99" s="10">
        <f t="shared" si="14"/>
        <v>66.02059991327963</v>
      </c>
      <c r="K99" s="10">
        <f t="shared" si="15"/>
        <v>20.392660999036906</v>
      </c>
      <c r="L99" s="10">
        <f t="shared" si="11"/>
        <v>-0.18456702228482413</v>
      </c>
      <c r="N99" s="10">
        <f>riaa_curve!F99</f>
        <v>-0.35725320379453507</v>
      </c>
      <c r="O99" s="13">
        <f t="shared" si="16"/>
        <v>0.17268618150971093</v>
      </c>
      <c r="P99">
        <f>L99-riaa_curve!G99</f>
        <v>0.1722673534702821</v>
      </c>
    </row>
    <row r="100" spans="1:16" ht="12.75">
      <c r="A100" s="52">
        <v>1194.28222916711</v>
      </c>
      <c r="B100" s="12">
        <f t="shared" si="9"/>
        <v>7503.896554928469</v>
      </c>
      <c r="C100" s="11">
        <f>$N$10/(1+B100^2*$N$6^2*$N$10^2)+$N$12</f>
        <v>18209.90038536228</v>
      </c>
      <c r="D100" s="11">
        <f>(-B100*$N$6*$N$10^2)/(1+B100^2*$N$6^2*$N$10^2)</f>
        <v>-9631.35906479946</v>
      </c>
      <c r="E100" s="45">
        <f>$N$9</f>
        <v>2000</v>
      </c>
      <c r="F100" s="11">
        <f t="shared" si="10"/>
        <v>0</v>
      </c>
      <c r="G100" s="45">
        <f t="shared" si="12"/>
        <v>424363549.47991216</v>
      </c>
      <c r="H100" s="12">
        <f t="shared" si="13"/>
        <v>4000000</v>
      </c>
      <c r="I100" s="10">
        <f t="shared" si="14"/>
        <v>86.27738073298144</v>
      </c>
      <c r="J100" s="10">
        <f t="shared" si="14"/>
        <v>66.02059991327963</v>
      </c>
      <c r="K100" s="10">
        <f t="shared" si="15"/>
        <v>20.256780819701817</v>
      </c>
      <c r="L100" s="10">
        <f t="shared" si="11"/>
        <v>-0.32044720161991336</v>
      </c>
      <c r="N100" s="10">
        <f>riaa_curve!F100</f>
        <v>-0.5889192529934313</v>
      </c>
      <c r="O100" s="13">
        <f t="shared" si="16"/>
        <v>0.26847205137351793</v>
      </c>
      <c r="P100">
        <f>L100-riaa_curve!G100</f>
        <v>0.2677332740316771</v>
      </c>
    </row>
    <row r="101" spans="1:16" ht="12.75">
      <c r="A101" s="52">
        <v>1280</v>
      </c>
      <c r="B101" s="12">
        <f t="shared" si="9"/>
        <v>8042.47719318987</v>
      </c>
      <c r="C101" s="11">
        <f>$N$10/(1+B101^2*$N$6^2*$N$10^2)+$N$12</f>
        <v>17620.46305697101</v>
      </c>
      <c r="D101" s="11">
        <f>(-B101*$N$6*$N$10^2)/(1+B101^2*$N$6^2*$N$10^2)</f>
        <v>-9969.085858763914</v>
      </c>
      <c r="E101" s="45">
        <f>$N$9</f>
        <v>2000</v>
      </c>
      <c r="F101" s="11">
        <f t="shared" si="10"/>
        <v>0</v>
      </c>
      <c r="G101" s="45">
        <f t="shared" si="12"/>
        <v>409863391.20148677</v>
      </c>
      <c r="H101" s="12">
        <f t="shared" si="13"/>
        <v>4000000</v>
      </c>
      <c r="I101" s="10">
        <f t="shared" si="14"/>
        <v>86.12639129077155</v>
      </c>
      <c r="J101" s="10">
        <f t="shared" si="14"/>
        <v>66.02059991327963</v>
      </c>
      <c r="K101" s="10">
        <f t="shared" si="15"/>
        <v>20.105791377491926</v>
      </c>
      <c r="L101" s="10">
        <f t="shared" si="11"/>
        <v>-0.4714366438298043</v>
      </c>
      <c r="N101" s="10">
        <f>riaa_curve!F101</f>
        <v>-0.8253670076589046</v>
      </c>
      <c r="O101" s="13">
        <f t="shared" si="16"/>
        <v>0.35393036382910026</v>
      </c>
      <c r="P101">
        <f>L101-riaa_curve!G101</f>
        <v>0.3528240903365756</v>
      </c>
    </row>
    <row r="102" spans="1:16" ht="12.75">
      <c r="A102" s="52">
        <v>1371.87003204645</v>
      </c>
      <c r="B102" s="12">
        <f t="shared" si="9"/>
        <v>8619.713628714242</v>
      </c>
      <c r="C102" s="11">
        <f>$N$10/(1+B102^2*$N$6^2*$N$10^2)+$N$12</f>
        <v>16991.31974341395</v>
      </c>
      <c r="D102" s="11">
        <f>(-B102*$N$6*$N$10^2)/(1+B102^2*$N$6^2*$N$10^2)</f>
        <v>-10280.15170437939</v>
      </c>
      <c r="E102" s="45">
        <f>$N$9</f>
        <v>2000</v>
      </c>
      <c r="F102" s="11">
        <f t="shared" si="10"/>
        <v>0</v>
      </c>
      <c r="G102" s="45">
        <f t="shared" si="12"/>
        <v>394386465.6879832</v>
      </c>
      <c r="H102" s="12">
        <f t="shared" si="13"/>
        <v>4000000</v>
      </c>
      <c r="I102" s="10">
        <f t="shared" si="14"/>
        <v>85.95922002674142</v>
      </c>
      <c r="J102" s="10">
        <f t="shared" si="14"/>
        <v>66.02059991327963</v>
      </c>
      <c r="K102" s="10">
        <f t="shared" si="15"/>
        <v>19.938620113461795</v>
      </c>
      <c r="L102" s="10">
        <f t="shared" si="11"/>
        <v>-0.6386079078599352</v>
      </c>
      <c r="N102" s="10">
        <f>riaa_curve!F102</f>
        <v>-1.0686583043693147</v>
      </c>
      <c r="O102" s="13">
        <f t="shared" si="16"/>
        <v>0.4300503965093796</v>
      </c>
      <c r="P102">
        <f>L102-riaa_curve!G102</f>
        <v>0.4285220191666852</v>
      </c>
    </row>
    <row r="103" spans="1:16" ht="12.75">
      <c r="A103" s="52">
        <v>1470.3338943962</v>
      </c>
      <c r="B103" s="12">
        <f t="shared" si="9"/>
        <v>9238.380321918346</v>
      </c>
      <c r="C103" s="11">
        <f>$N$10/(1+B103^2*$N$6^2*$N$10^2)+$N$12</f>
        <v>16324.95549688483</v>
      </c>
      <c r="D103" s="11">
        <f>(-B103*$N$6*$N$10^2)/(1+B103^2*$N$6^2*$N$10^2)</f>
        <v>-10558.86988498753</v>
      </c>
      <c r="E103" s="45">
        <f>$N$9</f>
        <v>2000</v>
      </c>
      <c r="F103" s="11">
        <f t="shared" si="10"/>
        <v>0</v>
      </c>
      <c r="G103" s="45">
        <f t="shared" si="12"/>
        <v>377993905.2233668</v>
      </c>
      <c r="H103" s="12">
        <f t="shared" si="13"/>
        <v>4000000</v>
      </c>
      <c r="I103" s="10">
        <f t="shared" si="14"/>
        <v>85.77484797326115</v>
      </c>
      <c r="J103" s="10">
        <f t="shared" si="14"/>
        <v>66.02059991327963</v>
      </c>
      <c r="K103" s="10">
        <f t="shared" si="15"/>
        <v>19.75424805998152</v>
      </c>
      <c r="L103" s="10">
        <f t="shared" si="11"/>
        <v>-0.8229799613402093</v>
      </c>
      <c r="N103" s="10">
        <f>riaa_curve!F103</f>
        <v>-1.3207460009342604</v>
      </c>
      <c r="O103" s="13">
        <f t="shared" si="16"/>
        <v>0.4977660395940511</v>
      </c>
      <c r="P103">
        <f>L103-riaa_curve!G103</f>
        <v>0.49575284287737276</v>
      </c>
    </row>
    <row r="104" spans="1:16" ht="12.75">
      <c r="A104" s="52">
        <v>1575.86484908149</v>
      </c>
      <c r="B104" s="12">
        <f t="shared" si="9"/>
        <v>9901.450865849594</v>
      </c>
      <c r="C104" s="11">
        <f>$N$10/(1+B104^2*$N$6^2*$N$10^2)+$N$12</f>
        <v>15624.909515222078</v>
      </c>
      <c r="D104" s="11">
        <f>(-B104*$N$6*$N$10^2)/(1+B104^2*$N$6^2*$N$10^2)</f>
        <v>-10799.767438032435</v>
      </c>
      <c r="E104" s="45">
        <f>$N$9</f>
        <v>2000</v>
      </c>
      <c r="F104" s="11">
        <f t="shared" si="10"/>
        <v>0</v>
      </c>
      <c r="G104" s="45">
        <f t="shared" si="12"/>
        <v>360772774.07446307</v>
      </c>
      <c r="H104" s="12">
        <f t="shared" si="13"/>
        <v>4000000</v>
      </c>
      <c r="I104" s="10">
        <f t="shared" si="14"/>
        <v>85.57233755822871</v>
      </c>
      <c r="J104" s="10">
        <f t="shared" si="14"/>
        <v>66.02059991327963</v>
      </c>
      <c r="K104" s="10">
        <f t="shared" si="15"/>
        <v>19.551737644949085</v>
      </c>
      <c r="L104" s="10">
        <f t="shared" si="11"/>
        <v>-1.0254903763726446</v>
      </c>
      <c r="N104" s="10">
        <f>riaa_curve!F104</f>
        <v>-1.5834401698817082</v>
      </c>
      <c r="O104" s="13">
        <f t="shared" si="16"/>
        <v>0.5579497935090636</v>
      </c>
      <c r="P104">
        <f>L104-riaa_curve!G104</f>
        <v>0.5553797523592259</v>
      </c>
    </row>
    <row r="105" spans="1:16" ht="12.75">
      <c r="A105" s="52">
        <v>1688.9701257893</v>
      </c>
      <c r="B105" s="12">
        <f t="shared" si="9"/>
        <v>10612.112278624587</v>
      </c>
      <c r="C105" s="11">
        <f>$N$10/(1+B105^2*$N$6^2*$N$10^2)+$N$12</f>
        <v>14895.761503677724</v>
      </c>
      <c r="D105" s="11">
        <f>(-B105*$N$6*$N$10^2)/(1+B105^2*$N$6^2*$N$10^2)</f>
        <v>-10997.818975416207</v>
      </c>
      <c r="E105" s="45">
        <f>$N$9</f>
        <v>2000</v>
      </c>
      <c r="F105" s="11">
        <f t="shared" si="10"/>
        <v>0</v>
      </c>
      <c r="G105" s="45">
        <f t="shared" si="12"/>
        <v>342835732.9904721</v>
      </c>
      <c r="H105" s="12">
        <f t="shared" si="13"/>
        <v>4000000</v>
      </c>
      <c r="I105" s="10">
        <f t="shared" si="14"/>
        <v>85.35086081138616</v>
      </c>
      <c r="J105" s="10">
        <f t="shared" si="14"/>
        <v>66.02059991327963</v>
      </c>
      <c r="K105" s="10">
        <f t="shared" si="15"/>
        <v>19.33026089810653</v>
      </c>
      <c r="L105" s="10">
        <f t="shared" si="11"/>
        <v>-1.2469671232151995</v>
      </c>
      <c r="N105" s="10">
        <f>riaa_curve!F105</f>
        <v>-1.8583766848418009</v>
      </c>
      <c r="O105" s="13">
        <f t="shared" si="16"/>
        <v>0.6114095616266013</v>
      </c>
      <c r="P105">
        <f>L105-riaa_curve!G105</f>
        <v>0.6081999622919554</v>
      </c>
    </row>
    <row r="106" spans="1:16" ht="12.75">
      <c r="A106" s="52">
        <v>1810.19335983756</v>
      </c>
      <c r="B106" s="12">
        <f t="shared" si="9"/>
        <v>11373.780321685406</v>
      </c>
      <c r="C106" s="11">
        <f>$N$10/(1+B106^2*$N$6^2*$N$10^2)+$N$12</f>
        <v>14143.056370588452</v>
      </c>
      <c r="D106" s="11">
        <f>(-B106*$N$6*$N$10^2)/(1+B106^2*$N$6^2*$N$10^2)</f>
        <v>-11148.683474510939</v>
      </c>
      <c r="E106" s="45">
        <f>$N$9</f>
        <v>2000</v>
      </c>
      <c r="F106" s="11">
        <f t="shared" si="10"/>
        <v>0</v>
      </c>
      <c r="G106" s="45">
        <f t="shared" si="12"/>
        <v>324319186.7164759</v>
      </c>
      <c r="H106" s="12">
        <f t="shared" si="13"/>
        <v>4000000</v>
      </c>
      <c r="I106" s="10">
        <f t="shared" si="14"/>
        <v>85.10972642285695</v>
      </c>
      <c r="J106" s="10">
        <f t="shared" si="14"/>
        <v>66.02059991327963</v>
      </c>
      <c r="K106" s="10">
        <f t="shared" si="15"/>
        <v>19.089126509577326</v>
      </c>
      <c r="L106" s="10">
        <f t="shared" si="11"/>
        <v>-1.4881015117444036</v>
      </c>
      <c r="N106" s="10">
        <f>riaa_curve!F106</f>
        <v>-2.146989309974689</v>
      </c>
      <c r="O106" s="13">
        <f t="shared" si="16"/>
        <v>0.6588877982302854</v>
      </c>
      <c r="P106">
        <f>L106-riaa_curve!G106</f>
        <v>0.6549436556744332</v>
      </c>
    </row>
    <row r="107" spans="1:16" ht="12.75">
      <c r="A107" s="52">
        <v>1940.1172051333</v>
      </c>
      <c r="B107" s="12">
        <f t="shared" si="9"/>
        <v>12190.115917499874</v>
      </c>
      <c r="C107" s="11">
        <f>$N$10/(1+B107^2*$N$6^2*$N$10^2)+$N$12</f>
        <v>13373.165203849476</v>
      </c>
      <c r="D107" s="11">
        <f>(-B107*$N$6*$N$10^2)/(1+B107^2*$N$6^2*$N$10^2)</f>
        <v>-11248.925123995035</v>
      </c>
      <c r="E107" s="45">
        <f>$N$9</f>
        <v>2000</v>
      </c>
      <c r="F107" s="11">
        <f t="shared" si="10"/>
        <v>0</v>
      </c>
      <c r="G107" s="45">
        <f t="shared" si="12"/>
        <v>305379864.0146971</v>
      </c>
      <c r="H107" s="12">
        <f t="shared" si="13"/>
        <v>4000000</v>
      </c>
      <c r="I107" s="10">
        <f t="shared" si="14"/>
        <v>84.84840397371326</v>
      </c>
      <c r="J107" s="10">
        <f t="shared" si="14"/>
        <v>66.02059991327963</v>
      </c>
      <c r="K107" s="10">
        <f t="shared" si="15"/>
        <v>18.827804060433635</v>
      </c>
      <c r="L107" s="10">
        <f t="shared" si="11"/>
        <v>-1.7494239608880946</v>
      </c>
      <c r="N107" s="10">
        <f>riaa_curve!F107</f>
        <v>-2.4504865311461685</v>
      </c>
      <c r="O107" s="13">
        <f t="shared" si="16"/>
        <v>0.701062570258074</v>
      </c>
      <c r="P107">
        <f>L107-riaa_curve!G107</f>
        <v>0.6962748124049263</v>
      </c>
    </row>
    <row r="108" spans="1:16" ht="12.75">
      <c r="A108" s="52">
        <v>2079.36613467196</v>
      </c>
      <c r="B108" s="12">
        <f t="shared" si="9"/>
        <v>13065.042745617668</v>
      </c>
      <c r="C108" s="11">
        <f>$N$10/(1+B108^2*$N$6^2*$N$10^2)+$N$12</f>
        <v>12593.087139785925</v>
      </c>
      <c r="D108" s="11">
        <f>(-B108*$N$6*$N$10^2)/(1+B108^2*$N$6^2*$N$10^2)</f>
        <v>-11296.19847242833</v>
      </c>
      <c r="E108" s="45">
        <f>$N$9</f>
        <v>2000</v>
      </c>
      <c r="F108" s="11">
        <f t="shared" si="10"/>
        <v>0</v>
      </c>
      <c r="G108" s="45">
        <f t="shared" si="12"/>
        <v>286189943.6387338</v>
      </c>
      <c r="H108" s="12">
        <f t="shared" si="13"/>
        <v>4000000</v>
      </c>
      <c r="I108" s="10">
        <f t="shared" si="14"/>
        <v>84.56654369119991</v>
      </c>
      <c r="J108" s="10">
        <f t="shared" si="14"/>
        <v>66.02059991327963</v>
      </c>
      <c r="K108" s="10">
        <f t="shared" si="15"/>
        <v>18.545943777920286</v>
      </c>
      <c r="L108" s="10">
        <f t="shared" si="11"/>
        <v>-2.031284243401444</v>
      </c>
      <c r="N108" s="10">
        <f>riaa_curve!F108</f>
        <v>-2.769834355099615</v>
      </c>
      <c r="O108" s="13">
        <f t="shared" si="16"/>
        <v>0.7385501116981708</v>
      </c>
      <c r="P108">
        <f>L108-riaa_curve!G108</f>
        <v>0.7327934965324729</v>
      </c>
    </row>
    <row r="109" spans="1:16" ht="12.75">
      <c r="A109" s="52">
        <v>2228.60944203807</v>
      </c>
      <c r="B109" s="12">
        <f t="shared" si="9"/>
        <v>14002.766101655297</v>
      </c>
      <c r="C109" s="11">
        <f>$N$10/(1+B109^2*$N$6^2*$N$10^2)+$N$12</f>
        <v>11810.203659366874</v>
      </c>
      <c r="D109" s="11">
        <f>(-B109*$N$6*$N$10^2)/(1+B109^2*$N$6^2*$N$10^2)</f>
        <v>-11289.379945094523</v>
      </c>
      <c r="E109" s="45">
        <f>$N$9</f>
        <v>2000</v>
      </c>
      <c r="F109" s="11">
        <f t="shared" si="10"/>
        <v>0</v>
      </c>
      <c r="G109" s="45">
        <f t="shared" si="12"/>
        <v>266931010.0204251</v>
      </c>
      <c r="H109" s="12">
        <f t="shared" si="13"/>
        <v>4000000</v>
      </c>
      <c r="I109" s="10">
        <f t="shared" si="14"/>
        <v>84.26399029757718</v>
      </c>
      <c r="J109" s="10">
        <f t="shared" si="14"/>
        <v>66.02059991327963</v>
      </c>
      <c r="K109" s="10">
        <f t="shared" si="15"/>
        <v>18.243390384297555</v>
      </c>
      <c r="L109" s="10">
        <f t="shared" si="11"/>
        <v>-2.3338376370241747</v>
      </c>
      <c r="N109" s="10">
        <f>riaa_curve!F109</f>
        <v>-3.1057461209122756</v>
      </c>
      <c r="O109" s="13">
        <f t="shared" si="16"/>
        <v>0.771908483888101</v>
      </c>
      <c r="P109">
        <f>L109-riaa_curve!G109</f>
        <v>0.7650392105950203</v>
      </c>
    </row>
    <row r="110" spans="1:16" ht="12.75">
      <c r="A110" s="52">
        <v>2388.56445833422</v>
      </c>
      <c r="B110" s="12">
        <f t="shared" si="9"/>
        <v>15007.793109856939</v>
      </c>
      <c r="C110" s="11">
        <f>$N$10/(1+B110^2*$N$6^2*$N$10^2)+$N$12</f>
        <v>11032.002855460341</v>
      </c>
      <c r="D110" s="11">
        <f>(-B110*$N$6*$N$10^2)/(1+B110^2*$N$6^2*$N$10^2)</f>
        <v>-11228.632296118672</v>
      </c>
      <c r="E110" s="45">
        <f>$N$9</f>
        <v>2000</v>
      </c>
      <c r="F110" s="11">
        <f t="shared" si="10"/>
        <v>0</v>
      </c>
      <c r="G110" s="45">
        <f t="shared" si="12"/>
        <v>247787270.24432445</v>
      </c>
      <c r="H110" s="12">
        <f t="shared" si="13"/>
        <v>4000000</v>
      </c>
      <c r="I110" s="10">
        <f t="shared" si="14"/>
        <v>83.94078991286807</v>
      </c>
      <c r="J110" s="10">
        <f t="shared" si="14"/>
        <v>66.02059991327963</v>
      </c>
      <c r="K110" s="10">
        <f t="shared" si="15"/>
        <v>17.920189999588445</v>
      </c>
      <c r="L110" s="10">
        <f t="shared" si="11"/>
        <v>-2.6570380217332854</v>
      </c>
      <c r="N110" s="10">
        <f>riaa_curve!F110</f>
        <v>-3.4586800195827507</v>
      </c>
      <c r="O110" s="13">
        <f t="shared" si="16"/>
        <v>0.8016419978494653</v>
      </c>
      <c r="P110">
        <f>L110-riaa_curve!G110</f>
        <v>0.7934949676925349</v>
      </c>
    </row>
    <row r="111" spans="1:16" ht="12.75">
      <c r="A111" s="52">
        <v>2559.99999999999</v>
      </c>
      <c r="B111" s="12">
        <f t="shared" si="9"/>
        <v>16084.954386379677</v>
      </c>
      <c r="C111" s="11">
        <f>$N$10/(1+B111^2*$N$6^2*$N$10^2)+$N$12</f>
        <v>10265.795186499896</v>
      </c>
      <c r="D111" s="11">
        <f>(-B111*$N$6*$N$10^2)/(1+B111^2*$N$6^2*$N$10^2)</f>
        <v>-11115.395214599117</v>
      </c>
      <c r="E111" s="45">
        <f>$N$9</f>
        <v>2000</v>
      </c>
      <c r="F111" s="11">
        <f t="shared" si="10"/>
        <v>0</v>
      </c>
      <c r="G111" s="45">
        <f t="shared" si="12"/>
        <v>228938561.5878974</v>
      </c>
      <c r="H111" s="12">
        <f t="shared" si="13"/>
        <v>4000000</v>
      </c>
      <c r="I111" s="10">
        <f t="shared" si="14"/>
        <v>83.59718949836399</v>
      </c>
      <c r="J111" s="10">
        <f t="shared" si="14"/>
        <v>66.02059991327963</v>
      </c>
      <c r="K111" s="10">
        <f t="shared" si="15"/>
        <v>17.576589585084363</v>
      </c>
      <c r="L111" s="10">
        <f t="shared" si="11"/>
        <v>-3.0006384362373666</v>
      </c>
      <c r="N111" s="10">
        <f>riaa_curve!F111</f>
        <v>-3.8288445390284167</v>
      </c>
      <c r="O111" s="13">
        <f t="shared" si="16"/>
        <v>0.8282061027910501</v>
      </c>
      <c r="P111">
        <f>L111-riaa_curve!G111</f>
        <v>0.8185917792184512</v>
      </c>
    </row>
    <row r="112" spans="1:16" ht="12.75">
      <c r="A112" s="52">
        <v>2743.7400640929</v>
      </c>
      <c r="B112" s="12">
        <f t="shared" si="9"/>
        <v>17239.427257428484</v>
      </c>
      <c r="C112" s="11">
        <f>$N$10/(1+B112^2*$N$6^2*$N$10^2)+$N$12</f>
        <v>9518.443381565054</v>
      </c>
      <c r="D112" s="11">
        <f>(-B112*$N$6*$N$10^2)/(1+B112^2*$N$6^2*$N$10^2)</f>
        <v>-10952.303081016375</v>
      </c>
      <c r="E112" s="45">
        <f>$N$9</f>
        <v>2000</v>
      </c>
      <c r="F112" s="11">
        <f t="shared" si="10"/>
        <v>0</v>
      </c>
      <c r="G112" s="45">
        <f t="shared" si="12"/>
        <v>210553707.18650034</v>
      </c>
      <c r="H112" s="12">
        <f t="shared" si="13"/>
        <v>4000000</v>
      </c>
      <c r="I112" s="10">
        <f t="shared" si="14"/>
        <v>83.23362892379257</v>
      </c>
      <c r="J112" s="10">
        <f t="shared" si="14"/>
        <v>66.02059991327963</v>
      </c>
      <c r="K112" s="10">
        <f t="shared" si="15"/>
        <v>17.21302901051294</v>
      </c>
      <c r="L112" s="10">
        <f t="shared" si="11"/>
        <v>-3.3641990108087896</v>
      </c>
      <c r="N112" s="10">
        <f>riaa_curve!F112</f>
        <v>-4.216211506645973</v>
      </c>
      <c r="O112" s="13">
        <f t="shared" si="16"/>
        <v>0.8520124958371831</v>
      </c>
      <c r="P112">
        <f>L112-riaa_curve!G112</f>
        <v>0.8407133062927912</v>
      </c>
    </row>
    <row r="113" spans="1:16" ht="12.75">
      <c r="A113" s="52">
        <v>2940.6677887924</v>
      </c>
      <c r="B113" s="12">
        <f t="shared" si="9"/>
        <v>18476.760643836693</v>
      </c>
      <c r="C113" s="11">
        <f>$N$10/(1+B113^2*$N$6^2*$N$10^2)+$N$12</f>
        <v>8796.127256584125</v>
      </c>
      <c r="D113" s="11">
        <f>(-B113*$N$6*$N$10^2)/(1+B113^2*$N$6^2*$N$10^2)</f>
        <v>-10743.038480706811</v>
      </c>
      <c r="E113" s="45">
        <f>$N$9</f>
        <v>2000</v>
      </c>
      <c r="F113" s="11">
        <f t="shared" si="10"/>
        <v>0</v>
      </c>
      <c r="G113" s="45">
        <f t="shared" si="12"/>
        <v>192784730.51196948</v>
      </c>
      <c r="H113" s="12">
        <f t="shared" si="13"/>
        <v>4000000</v>
      </c>
      <c r="I113" s="10">
        <f t="shared" si="14"/>
        <v>82.85072632694364</v>
      </c>
      <c r="J113" s="10">
        <f t="shared" si="14"/>
        <v>66.02059991327963</v>
      </c>
      <c r="K113" s="10">
        <f t="shared" si="15"/>
        <v>16.83012641366402</v>
      </c>
      <c r="L113" s="10">
        <f t="shared" si="11"/>
        <v>-3.7471016076577115</v>
      </c>
      <c r="N113" s="10">
        <f>riaa_curve!F113</f>
        <v>-4.6205358677766135</v>
      </c>
      <c r="O113" s="13">
        <f t="shared" si="16"/>
        <v>0.873434260118902</v>
      </c>
      <c r="P113">
        <f>L113-riaa_curve!G113</f>
        <v>0.8602004741341318</v>
      </c>
    </row>
    <row r="114" spans="1:16" ht="12.75">
      <c r="A114" s="52">
        <v>3151.72969816298</v>
      </c>
      <c r="B114" s="12">
        <f t="shared" si="9"/>
        <v>19802.90173169919</v>
      </c>
      <c r="C114" s="11">
        <f>$N$10/(1+B114^2*$N$6^2*$N$10^2)+$N$12</f>
        <v>8104.159625773257</v>
      </c>
      <c r="D114" s="11">
        <f>(-B114*$N$6*$N$10^2)/(1+B114^2*$N$6^2*$N$10^2)</f>
        <v>-10492.136272180645</v>
      </c>
      <c r="E114" s="45">
        <f>$N$9</f>
        <v>2000</v>
      </c>
      <c r="F114" s="11">
        <f t="shared" si="10"/>
        <v>0</v>
      </c>
      <c r="G114" s="45">
        <f t="shared" si="12"/>
        <v>175762326.7940221</v>
      </c>
      <c r="H114" s="12">
        <f t="shared" si="13"/>
        <v>4000000</v>
      </c>
      <c r="I114" s="10">
        <f t="shared" si="14"/>
        <v>82.4492579327019</v>
      </c>
      <c r="J114" s="10">
        <f t="shared" si="14"/>
        <v>66.02059991327963</v>
      </c>
      <c r="K114" s="10">
        <f t="shared" si="15"/>
        <v>16.428658019422272</v>
      </c>
      <c r="L114" s="10">
        <f t="shared" si="11"/>
        <v>-4.148570001899458</v>
      </c>
      <c r="N114" s="10">
        <f>riaa_curve!F114</f>
        <v>-5.0413808915831915</v>
      </c>
      <c r="O114" s="13">
        <f t="shared" si="16"/>
        <v>0.8928108896837337</v>
      </c>
      <c r="P114">
        <f>L114-riaa_curve!G114</f>
        <v>0.8773558989553898</v>
      </c>
    </row>
    <row r="115" spans="1:16" ht="12.75">
      <c r="A115" s="52">
        <v>3377.9402515786</v>
      </c>
      <c r="B115" s="12">
        <f t="shared" si="9"/>
        <v>21224.224557249174</v>
      </c>
      <c r="C115" s="11">
        <f>$N$10/(1+B115^2*$N$6^2*$N$10^2)+$N$12</f>
        <v>7446.863140985149</v>
      </c>
      <c r="D115" s="11">
        <f>(-B115*$N$6*$N$10^2)/(1+B115^2*$N$6^2*$N$10^2)</f>
        <v>-10204.756862741586</v>
      </c>
      <c r="E115" s="45">
        <f>$N$9</f>
        <v>2000</v>
      </c>
      <c r="F115" s="11">
        <f t="shared" si="10"/>
        <v>0</v>
      </c>
      <c r="G115" s="45">
        <f t="shared" si="12"/>
        <v>159592833.2682347</v>
      </c>
      <c r="H115" s="12">
        <f t="shared" si="13"/>
        <v>4000000</v>
      </c>
      <c r="I115" s="10">
        <f t="shared" si="14"/>
        <v>82.03013384872213</v>
      </c>
      <c r="J115" s="10">
        <f t="shared" si="14"/>
        <v>66.02059991327963</v>
      </c>
      <c r="K115" s="10">
        <f t="shared" si="15"/>
        <v>16.009533935442505</v>
      </c>
      <c r="L115" s="10">
        <f t="shared" si="11"/>
        <v>-4.567694085879225</v>
      </c>
      <c r="N115" s="10">
        <f>riaa_curve!F115</f>
        <v>-5.478147193958993</v>
      </c>
      <c r="O115" s="13">
        <f t="shared" si="16"/>
        <v>0.9104531080797678</v>
      </c>
      <c r="P115">
        <f>L115-riaa_curve!G115</f>
        <v>0.892448024316824</v>
      </c>
    </row>
    <row r="116" spans="1:16" ht="12.75">
      <c r="A116" s="52">
        <v>3620.38671967511</v>
      </c>
      <c r="B116" s="12">
        <f t="shared" si="9"/>
        <v>22747.56064337075</v>
      </c>
      <c r="C116" s="11">
        <f>$N$10/(1+B116^2*$N$6^2*$N$10^2)+$N$12</f>
        <v>6827.510927310838</v>
      </c>
      <c r="D116" s="11">
        <f>(-B116*$N$6*$N$10^2)/(1+B116^2*$N$6^2*$N$10^2)</f>
        <v>-9886.448469966235</v>
      </c>
      <c r="E116" s="45">
        <f>$N$9</f>
        <v>2000</v>
      </c>
      <c r="F116" s="11">
        <f t="shared" si="10"/>
        <v>0</v>
      </c>
      <c r="G116" s="45">
        <f t="shared" si="12"/>
        <v>144356768.8118466</v>
      </c>
      <c r="H116" s="12">
        <f t="shared" si="13"/>
        <v>4000000</v>
      </c>
      <c r="I116" s="10">
        <f t="shared" si="14"/>
        <v>81.59437152530654</v>
      </c>
      <c r="J116" s="10">
        <f t="shared" si="14"/>
        <v>66.02059991327963</v>
      </c>
      <c r="K116" s="10">
        <f t="shared" si="15"/>
        <v>15.573771612026917</v>
      </c>
      <c r="L116" s="10">
        <f t="shared" si="11"/>
        <v>-5.003456409294813</v>
      </c>
      <c r="N116" s="10">
        <f>riaa_curve!F116</f>
        <v>-5.93010384005823</v>
      </c>
      <c r="O116" s="13">
        <f t="shared" si="16"/>
        <v>0.9266474307634169</v>
      </c>
      <c r="P116">
        <f>L116-riaa_curve!G116</f>
        <v>0.9057149060378649</v>
      </c>
    </row>
    <row r="117" spans="1:16" ht="12.75">
      <c r="A117" s="52">
        <v>3880.23441026661</v>
      </c>
      <c r="B117" s="12">
        <f t="shared" si="9"/>
        <v>24380.231834999813</v>
      </c>
      <c r="C117" s="11">
        <f>$N$10/(1+B117^2*$N$6^2*$N$10^2)+$N$12</f>
        <v>6248.327447658452</v>
      </c>
      <c r="D117" s="11">
        <f>(-B117*$N$6*$N$10^2)/(1+B117^2*$N$6^2*$N$10^2)</f>
        <v>-9542.916709226583</v>
      </c>
      <c r="E117" s="45">
        <f>$N$9</f>
        <v>2000</v>
      </c>
      <c r="F117" s="11">
        <f t="shared" si="10"/>
        <v>0</v>
      </c>
      <c r="G117" s="45">
        <f t="shared" si="12"/>
        <v>130108855.2123979</v>
      </c>
      <c r="H117" s="12">
        <f t="shared" si="13"/>
        <v>4000000</v>
      </c>
      <c r="I117" s="10">
        <f t="shared" si="14"/>
        <v>81.14306855662323</v>
      </c>
      <c r="J117" s="10">
        <f t="shared" si="14"/>
        <v>66.02059991327963</v>
      </c>
      <c r="K117" s="10">
        <f t="shared" si="15"/>
        <v>15.122468643343609</v>
      </c>
      <c r="L117" s="10">
        <f t="shared" si="11"/>
        <v>-5.454759377978121</v>
      </c>
      <c r="N117" s="10">
        <f>riaa_curve!F117</f>
        <v>-6.396419835828816</v>
      </c>
      <c r="O117" s="13">
        <f t="shared" si="16"/>
        <v>0.9416604578506949</v>
      </c>
      <c r="P117">
        <f>L117-riaa_curve!G117</f>
        <v>0.917367619953577</v>
      </c>
    </row>
    <row r="118" spans="1:16" ht="12.75">
      <c r="A118" s="52">
        <v>4158.73226934392</v>
      </c>
      <c r="B118" s="12">
        <f t="shared" si="9"/>
        <v>26130.085491235335</v>
      </c>
      <c r="C118" s="11">
        <f>$N$10/(1+B118^2*$N$6^2*$N$10^2)+$N$12</f>
        <v>5710.540996849464</v>
      </c>
      <c r="D118" s="11">
        <f>(-B118*$N$6*$N$10^2)/(1+B118^2*$N$6^2*$N$10^2)</f>
        <v>-9179.816449461197</v>
      </c>
      <c r="E118" s="45">
        <f>$N$9</f>
        <v>2000</v>
      </c>
      <c r="F118" s="11">
        <f t="shared" si="10"/>
        <v>0</v>
      </c>
      <c r="G118" s="45">
        <f t="shared" si="12"/>
        <v>116879308.52249686</v>
      </c>
      <c r="H118" s="12">
        <f t="shared" si="13"/>
        <v>4000000</v>
      </c>
      <c r="I118" s="10">
        <f aca="true" t="shared" si="17" ref="I118:J149">10*LOG10(G118)</f>
        <v>80.67737633575177</v>
      </c>
      <c r="J118" s="10">
        <f t="shared" si="17"/>
        <v>66.02059991327963</v>
      </c>
      <c r="K118" s="10">
        <f t="shared" si="15"/>
        <v>14.656776422472149</v>
      </c>
      <c r="L118" s="10">
        <f t="shared" si="11"/>
        <v>-5.920451598849581</v>
      </c>
      <c r="N118" s="10">
        <f>riaa_curve!F118</f>
        <v>-6.876194510929473</v>
      </c>
      <c r="O118" s="13">
        <f t="shared" si="16"/>
        <v>0.9557429120798915</v>
      </c>
      <c r="P118">
        <f>L118-riaa_curve!G118</f>
        <v>0.9275932939258595</v>
      </c>
    </row>
    <row r="119" spans="1:16" ht="12.75">
      <c r="A119" s="52">
        <v>4457.21888407614</v>
      </c>
      <c r="B119" s="12">
        <f t="shared" si="9"/>
        <v>28005.532203310595</v>
      </c>
      <c r="C119" s="11">
        <f>$N$10/(1+B119^2*$N$6^2*$N$10^2)+$N$12</f>
        <v>5214.476067867421</v>
      </c>
      <c r="D119" s="11">
        <f>(-B119*$N$6*$N$10^2)/(1+B119^2*$N$6^2*$N$10^2)</f>
        <v>-8802.576361905443</v>
      </c>
      <c r="E119" s="45">
        <f>$N$9</f>
        <v>2000</v>
      </c>
      <c r="F119" s="11">
        <f t="shared" si="10"/>
        <v>0</v>
      </c>
      <c r="G119" s="45">
        <f t="shared" si="12"/>
        <v>104676111.26953855</v>
      </c>
      <c r="H119" s="12">
        <f t="shared" si="13"/>
        <v>4000000</v>
      </c>
      <c r="I119" s="10">
        <f t="shared" si="17"/>
        <v>80.19847580173888</v>
      </c>
      <c r="J119" s="10">
        <f t="shared" si="17"/>
        <v>66.02059991327963</v>
      </c>
      <c r="K119" s="10">
        <f t="shared" si="15"/>
        <v>14.177875888459255</v>
      </c>
      <c r="L119" s="10">
        <f t="shared" si="11"/>
        <v>-6.399352132862475</v>
      </c>
      <c r="N119" s="10">
        <f>riaa_curve!F119</f>
        <v>-7.368485589840816</v>
      </c>
      <c r="O119" s="13">
        <f t="shared" si="16"/>
        <v>0.9691334569783407</v>
      </c>
      <c r="P119">
        <f>L119-riaa_curve!G119</f>
        <v>0.9365577844171611</v>
      </c>
    </row>
    <row r="120" spans="1:16" ht="12.75">
      <c r="A120" s="52">
        <v>4777.12891666844</v>
      </c>
      <c r="B120" s="12">
        <f t="shared" si="9"/>
        <v>30015.586219713878</v>
      </c>
      <c r="C120" s="11">
        <f>$N$10/(1+B120^2*$N$6^2*$N$10^2)+$N$12</f>
        <v>4759.672604473862</v>
      </c>
      <c r="D120" s="11">
        <f>(-B120*$N$6*$N$10^2)/(1+B120^2*$N$6^2*$N$10^2)</f>
        <v>-8416.261804879765</v>
      </c>
      <c r="E120" s="45">
        <f>$N$9</f>
        <v>2000</v>
      </c>
      <c r="F120" s="11">
        <f t="shared" si="10"/>
        <v>0</v>
      </c>
      <c r="G120" s="45">
        <f t="shared" si="12"/>
        <v>93487946.070057</v>
      </c>
      <c r="H120" s="12">
        <f t="shared" si="13"/>
        <v>4000000</v>
      </c>
      <c r="I120" s="10">
        <f t="shared" si="17"/>
        <v>79.7075561843689</v>
      </c>
      <c r="J120" s="10">
        <f t="shared" si="17"/>
        <v>66.02059991327963</v>
      </c>
      <c r="K120" s="10">
        <f t="shared" si="15"/>
        <v>13.686956271089272</v>
      </c>
      <c r="L120" s="10">
        <f t="shared" si="11"/>
        <v>-6.890271750232458</v>
      </c>
      <c r="N120" s="10">
        <f>riaa_curve!F120</f>
        <v>-7.872334092992247</v>
      </c>
      <c r="O120" s="13">
        <f t="shared" si="16"/>
        <v>0.9820623427597894</v>
      </c>
      <c r="P120">
        <f>L120-riaa_curve!G120</f>
        <v>0.9444080292901091</v>
      </c>
    </row>
    <row r="121" spans="1:16" ht="12.75">
      <c r="A121" s="52">
        <v>5119.99999999999</v>
      </c>
      <c r="B121" s="12">
        <f t="shared" si="9"/>
        <v>32169.90877275942</v>
      </c>
      <c r="C121" s="11">
        <f>$N$10/(1+B121^2*$N$6^2*$N$10^2)+$N$12</f>
        <v>4345.019582431731</v>
      </c>
      <c r="D121" s="11">
        <f>(-B121*$N$6*$N$10^2)/(1+B121^2*$N$6^2*$N$10^2)</f>
        <v>-8025.477341324026</v>
      </c>
      <c r="E121" s="45">
        <f>$N$9</f>
        <v>2000</v>
      </c>
      <c r="F121" s="11">
        <f t="shared" si="10"/>
        <v>0</v>
      </c>
      <c r="G121" s="45">
        <f t="shared" si="12"/>
        <v>83287481.72782058</v>
      </c>
      <c r="H121" s="12">
        <f t="shared" si="13"/>
        <v>4000000</v>
      </c>
      <c r="I121" s="10">
        <f t="shared" si="17"/>
        <v>79.20579730997699</v>
      </c>
      <c r="J121" s="10">
        <f t="shared" si="17"/>
        <v>66.02059991327963</v>
      </c>
      <c r="K121" s="10">
        <f t="shared" si="15"/>
        <v>13.185197396697362</v>
      </c>
      <c r="L121" s="10">
        <f t="shared" si="11"/>
        <v>-7.392030624624368</v>
      </c>
      <c r="N121" s="10">
        <f>riaa_curve!F121</f>
        <v>-8.386785558274163</v>
      </c>
      <c r="O121" s="13">
        <f t="shared" si="16"/>
        <v>0.9947549336497943</v>
      </c>
      <c r="P121">
        <f>L121-riaa_curve!G121</f>
        <v>0.9512741136097844</v>
      </c>
    </row>
    <row r="122" spans="1:16" ht="12.75">
      <c r="A122" s="52">
        <v>5487.48012818581</v>
      </c>
      <c r="B122" s="12">
        <f t="shared" si="9"/>
        <v>34478.854514857034</v>
      </c>
      <c r="C122" s="11">
        <f>$N$10/(1+B122^2*$N$6^2*$N$10^2)+$N$12</f>
        <v>3968.891982223888</v>
      </c>
      <c r="D122" s="11">
        <f>(-B122*$N$6*$N$10^2)/(1+B122^2*$N$6^2*$N$10^2)</f>
        <v>-7634.306726622045</v>
      </c>
      <c r="E122" s="45">
        <f>$N$9</f>
        <v>2000</v>
      </c>
      <c r="F122" s="11">
        <f t="shared" si="10"/>
        <v>0</v>
      </c>
      <c r="G122" s="45">
        <f t="shared" si="12"/>
        <v>74034742.76270767</v>
      </c>
      <c r="H122" s="12">
        <f t="shared" si="13"/>
        <v>4000000</v>
      </c>
      <c r="I122" s="10">
        <f t="shared" si="17"/>
        <v>78.69435571747408</v>
      </c>
      <c r="J122" s="10">
        <f t="shared" si="17"/>
        <v>66.02059991327963</v>
      </c>
      <c r="K122" s="10">
        <f t="shared" si="15"/>
        <v>12.673755804194457</v>
      </c>
      <c r="L122" s="10">
        <f t="shared" si="11"/>
        <v>-7.903472217127273</v>
      </c>
      <c r="N122" s="10">
        <f>riaa_curve!F122</f>
        <v>-8.910907388787454</v>
      </c>
      <c r="O122" s="13">
        <f t="shared" si="16"/>
        <v>1.0074351716601804</v>
      </c>
      <c r="P122">
        <f>L122-riaa_curve!G122</f>
        <v>0.9572710857128932</v>
      </c>
    </row>
    <row r="123" spans="1:16" ht="12.75">
      <c r="A123" s="52">
        <v>5881.3355775848</v>
      </c>
      <c r="B123" s="12">
        <f t="shared" si="9"/>
        <v>36953.521287673386</v>
      </c>
      <c r="C123" s="11">
        <f>$N$10/(1+B123^2*$N$6^2*$N$10^2)+$N$12</f>
        <v>3629.282513271283</v>
      </c>
      <c r="D123" s="11">
        <f>(-B123*$N$6*$N$10^2)/(1+B123^2*$N$6^2*$N$10^2)</f>
        <v>-7246.28582553413</v>
      </c>
      <c r="E123" s="45">
        <f>$N$9</f>
        <v>2000</v>
      </c>
      <c r="F123" s="11">
        <f t="shared" si="10"/>
        <v>0</v>
      </c>
      <c r="G123" s="45">
        <f t="shared" si="12"/>
        <v>65680349.826473564</v>
      </c>
      <c r="H123" s="12">
        <f t="shared" si="13"/>
        <v>4000000</v>
      </c>
      <c r="I123" s="10">
        <f t="shared" si="17"/>
        <v>78.17435457255453</v>
      </c>
      <c r="J123" s="10">
        <f t="shared" si="17"/>
        <v>66.02059991327963</v>
      </c>
      <c r="K123" s="10">
        <f t="shared" si="15"/>
        <v>12.15375465927491</v>
      </c>
      <c r="L123" s="10">
        <f t="shared" si="11"/>
        <v>-8.42347336204682</v>
      </c>
      <c r="N123" s="10">
        <f>riaa_curve!F123</f>
        <v>-9.443802391830712</v>
      </c>
      <c r="O123" s="13">
        <f t="shared" si="16"/>
        <v>1.0203290297838912</v>
      </c>
      <c r="P123">
        <f>L123-riaa_curve!G123</f>
        <v>0.9625005582796184</v>
      </c>
    </row>
    <row r="124" spans="1:16" ht="12.75">
      <c r="A124" s="52">
        <v>6303.45939632595</v>
      </c>
      <c r="B124" s="12">
        <f t="shared" si="9"/>
        <v>39605.80346339832</v>
      </c>
      <c r="C124" s="11">
        <f>$N$10/(1+B124^2*$N$6^2*$N$10^2)+$N$12</f>
        <v>3323.921960629862</v>
      </c>
      <c r="D124" s="11">
        <f>(-B124*$N$6*$N$10^2)/(1+B124^2*$N$6^2*$N$10^2)</f>
        <v>-6864.402598270089</v>
      </c>
      <c r="E124" s="45">
        <f>$N$9</f>
        <v>2000</v>
      </c>
      <c r="F124" s="11">
        <f t="shared" si="10"/>
        <v>0</v>
      </c>
      <c r="G124" s="45">
        <f t="shared" si="12"/>
        <v>58168480.23149461</v>
      </c>
      <c r="H124" s="12">
        <f t="shared" si="13"/>
        <v>4000000</v>
      </c>
      <c r="I124" s="10">
        <f t="shared" si="17"/>
        <v>77.64687717130019</v>
      </c>
      <c r="J124" s="10">
        <f t="shared" si="17"/>
        <v>66.02059991327963</v>
      </c>
      <c r="K124" s="10">
        <f t="shared" si="15"/>
        <v>11.626277258020565</v>
      </c>
      <c r="L124" s="10">
        <f t="shared" si="11"/>
        <v>-8.950950763301165</v>
      </c>
      <c r="N124" s="10">
        <f>riaa_curve!F124</f>
        <v>-9.984618766688698</v>
      </c>
      <c r="O124" s="13">
        <f t="shared" si="16"/>
        <v>1.0336680033875325</v>
      </c>
      <c r="P124">
        <f>L124-riaa_curve!G124</f>
        <v>0.96705212500828</v>
      </c>
    </row>
    <row r="125" spans="1:16" ht="12.75">
      <c r="A125" s="52">
        <v>6755.8805031572</v>
      </c>
      <c r="B125" s="12">
        <f t="shared" si="9"/>
        <v>42448.44911449835</v>
      </c>
      <c r="C125" s="11">
        <f>$N$10/(1+B125^2*$N$6^2*$N$10^2)+$N$12</f>
        <v>3050.3844009273535</v>
      </c>
      <c r="D125" s="11">
        <f>(-B125*$N$6*$N$10^2)/(1+B125^2*$N$6^2*$N$10^2)</f>
        <v>-6491.117875173119</v>
      </c>
      <c r="E125" s="45">
        <f>$N$9</f>
        <v>2000</v>
      </c>
      <c r="F125" s="11">
        <f t="shared" si="10"/>
        <v>0</v>
      </c>
      <c r="G125" s="45">
        <f t="shared" si="12"/>
        <v>51439456.26281291</v>
      </c>
      <c r="H125" s="12">
        <f t="shared" si="13"/>
        <v>4000000</v>
      </c>
      <c r="I125" s="10">
        <f t="shared" si="17"/>
        <v>77.11296369260877</v>
      </c>
      <c r="J125" s="10">
        <f t="shared" si="17"/>
        <v>66.02059991327963</v>
      </c>
      <c r="K125" s="10">
        <f t="shared" si="15"/>
        <v>11.092363779329148</v>
      </c>
      <c r="L125" s="10">
        <f t="shared" si="11"/>
        <v>-9.484864241992582</v>
      </c>
      <c r="N125" s="10">
        <f>riaa_curve!F125</f>
        <v>-10.532556925067372</v>
      </c>
      <c r="O125" s="13">
        <f t="shared" si="16"/>
        <v>1.0476926830747892</v>
      </c>
      <c r="P125">
        <f>L125-riaa_curve!G125</f>
        <v>0.9710046188188386</v>
      </c>
    </row>
    <row r="126" spans="1:16" ht="12.75">
      <c r="A126" s="52">
        <v>7240.77343935023</v>
      </c>
      <c r="B126" s="12">
        <f t="shared" si="9"/>
        <v>45495.12128674156</v>
      </c>
      <c r="C126" s="11">
        <f>$N$10/(1+B126^2*$N$6^2*$N$10^2)+$N$12</f>
        <v>2806.1755568574054</v>
      </c>
      <c r="D126" s="11">
        <f>(-B126*$N$6*$N$10^2)/(1+B126^2*$N$6^2*$N$10^2)</f>
        <v>-6128.400887897935</v>
      </c>
      <c r="E126" s="45">
        <f>$N$9</f>
        <v>2000</v>
      </c>
      <c r="F126" s="11">
        <f t="shared" si="10"/>
        <v>0</v>
      </c>
      <c r="G126" s="45">
        <f t="shared" si="12"/>
        <v>45431918.698692165</v>
      </c>
      <c r="H126" s="12">
        <f t="shared" si="13"/>
        <v>4000000</v>
      </c>
      <c r="I126" s="10">
        <f t="shared" si="17"/>
        <v>76.57361078497621</v>
      </c>
      <c r="J126" s="10">
        <f t="shared" si="17"/>
        <v>66.02059991327963</v>
      </c>
      <c r="K126" s="10">
        <f t="shared" si="15"/>
        <v>10.553010871696586</v>
      </c>
      <c r="L126" s="10">
        <f t="shared" si="11"/>
        <v>-10.024217149625144</v>
      </c>
      <c r="N126" s="10">
        <f>riaa_curve!F126</f>
        <v>-11.086873595532005</v>
      </c>
      <c r="O126" s="13">
        <f t="shared" si="16"/>
        <v>1.0626564459068604</v>
      </c>
      <c r="P126">
        <f>L126-riaa_curve!G126</f>
        <v>0.9744272330271357</v>
      </c>
    </row>
    <row r="127" spans="1:16" ht="12.75">
      <c r="A127" s="52">
        <v>7760.46882053322</v>
      </c>
      <c r="B127" s="12">
        <f t="shared" si="9"/>
        <v>48760.463669999626</v>
      </c>
      <c r="C127" s="11">
        <f>$N$10/(1+B127^2*$N$6^2*$N$10^2)+$N$12</f>
        <v>2588.8041291745676</v>
      </c>
      <c r="D127" s="11">
        <f>(-B127*$N$6*$N$10^2)/(1+B127^2*$N$6^2*$N$10^2)</f>
        <v>-5777.774204524012</v>
      </c>
      <c r="E127" s="45">
        <f>$N$9</f>
        <v>2000</v>
      </c>
      <c r="F127" s="11">
        <f t="shared" si="10"/>
        <v>0</v>
      </c>
      <c r="G127" s="45">
        <f t="shared" si="12"/>
        <v>40084581.57769437</v>
      </c>
      <c r="H127" s="12">
        <f t="shared" si="13"/>
        <v>4000000</v>
      </c>
      <c r="I127" s="10">
        <f t="shared" si="17"/>
        <v>76.02977354580611</v>
      </c>
      <c r="J127" s="10">
        <f t="shared" si="17"/>
        <v>66.02059991327963</v>
      </c>
      <c r="K127" s="10">
        <f t="shared" si="15"/>
        <v>10.009173632526483</v>
      </c>
      <c r="L127" s="10">
        <f t="shared" si="11"/>
        <v>-10.568054388795247</v>
      </c>
      <c r="N127" s="10">
        <f>riaa_curve!F127</f>
        <v>-11.64688368342253</v>
      </c>
      <c r="O127" s="13">
        <f t="shared" si="16"/>
        <v>1.0788292946272833</v>
      </c>
      <c r="P127">
        <f>L127-riaa_curve!G127</f>
        <v>0.9773805230455999</v>
      </c>
    </row>
    <row r="128" spans="1:16" ht="12.75">
      <c r="A128" s="52">
        <v>8317.46453868783</v>
      </c>
      <c r="B128" s="12">
        <f t="shared" si="9"/>
        <v>52260.170982470605</v>
      </c>
      <c r="C128" s="11">
        <f>$N$10/(1+B128^2*$N$6^2*$N$10^2)+$N$12</f>
        <v>2395.8370520406543</v>
      </c>
      <c r="D128" s="11">
        <f>(-B128*$N$6*$N$10^2)/(1+B128^2*$N$6^2*$N$10^2)</f>
        <v>-5440.363618387033</v>
      </c>
      <c r="E128" s="45">
        <f>$N$9</f>
        <v>2000</v>
      </c>
      <c r="F128" s="11">
        <f t="shared" si="10"/>
        <v>0</v>
      </c>
      <c r="G128" s="45">
        <f t="shared" si="12"/>
        <v>35337591.480200104</v>
      </c>
      <c r="H128" s="12">
        <f t="shared" si="13"/>
        <v>4000000</v>
      </c>
      <c r="I128" s="10">
        <f t="shared" si="17"/>
        <v>75.48236945778996</v>
      </c>
      <c r="J128" s="10">
        <f t="shared" si="17"/>
        <v>66.02059991327963</v>
      </c>
      <c r="K128" s="10">
        <f t="shared" si="15"/>
        <v>9.461769544510332</v>
      </c>
      <c r="L128" s="10">
        <f t="shared" si="11"/>
        <v>-11.115458476811398</v>
      </c>
      <c r="N128" s="10">
        <f>riaa_curve!F128</f>
        <v>-12.211960342967686</v>
      </c>
      <c r="O128" s="13">
        <f t="shared" si="16"/>
        <v>1.096501866156288</v>
      </c>
      <c r="P128">
        <f>L128-riaa_curve!G128</f>
        <v>0.9799173030533055</v>
      </c>
    </row>
    <row r="129" spans="1:16" ht="12.75">
      <c r="A129" s="52">
        <v>8914.43776815229</v>
      </c>
      <c r="B129" s="12">
        <f t="shared" si="9"/>
        <v>56011.06440662125</v>
      </c>
      <c r="C129" s="11">
        <f>$N$10/(1+B129^2*$N$6^2*$N$10^2)+$N$12</f>
        <v>2224.940309652593</v>
      </c>
      <c r="D129" s="11">
        <f>(-B129*$N$6*$N$10^2)/(1+B129^2*$N$6^2*$N$10^2)</f>
        <v>-5116.949504923495</v>
      </c>
      <c r="E129" s="45">
        <f>$N$9</f>
        <v>2000</v>
      </c>
      <c r="F129" s="11">
        <f t="shared" si="10"/>
        <v>0</v>
      </c>
      <c r="G129" s="45">
        <f t="shared" si="12"/>
        <v>31133531.617453776</v>
      </c>
      <c r="H129" s="12">
        <f t="shared" si="13"/>
        <v>4000000</v>
      </c>
      <c r="I129" s="10">
        <f t="shared" si="17"/>
        <v>74.9322838746627</v>
      </c>
      <c r="J129" s="10">
        <f t="shared" si="17"/>
        <v>66.02059991327963</v>
      </c>
      <c r="K129" s="10">
        <f t="shared" si="15"/>
        <v>8.911683961383076</v>
      </c>
      <c r="L129" s="10">
        <f t="shared" si="11"/>
        <v>-11.665544059938654</v>
      </c>
      <c r="N129" s="10">
        <f>riaa_curve!F129</f>
        <v>-12.781533680487541</v>
      </c>
      <c r="O129" s="13">
        <f t="shared" si="16"/>
        <v>1.1159896205488877</v>
      </c>
      <c r="P129">
        <f>L129-riaa_curve!G129</f>
        <v>0.9820834497533895</v>
      </c>
    </row>
    <row r="130" spans="1:16" ht="12.75">
      <c r="A130" s="52">
        <v>9554.25783333688</v>
      </c>
      <c r="B130" s="12">
        <f t="shared" si="9"/>
        <v>60031.172439427755</v>
      </c>
      <c r="C130" s="11">
        <f>$N$10/(1+B130^2*$N$6^2*$N$10^2)+$N$12</f>
        <v>2073.907306417675</v>
      </c>
      <c r="D130" s="11">
        <f>(-B130*$N$6*$N$10^2)/(1+B130^2*$N$6^2*$N$10^2)</f>
        <v>-4808.017077991944</v>
      </c>
      <c r="E130" s="45">
        <f>$N$9</f>
        <v>2000</v>
      </c>
      <c r="F130" s="11">
        <f t="shared" si="10"/>
        <v>0</v>
      </c>
      <c r="G130" s="45">
        <f t="shared" si="12"/>
        <v>27418119.737874806</v>
      </c>
      <c r="H130" s="12">
        <f t="shared" si="13"/>
        <v>4000000</v>
      </c>
      <c r="I130" s="10">
        <f t="shared" si="17"/>
        <v>74.38037668707886</v>
      </c>
      <c r="J130" s="10">
        <f t="shared" si="17"/>
        <v>66.02059991327963</v>
      </c>
      <c r="K130" s="10">
        <f t="shared" si="15"/>
        <v>8.35977677379924</v>
      </c>
      <c r="L130" s="10">
        <f t="shared" si="11"/>
        <v>-12.21745124752249</v>
      </c>
      <c r="N130" s="10">
        <f>riaa_curve!F130</f>
        <v>-13.3550884566369</v>
      </c>
      <c r="O130" s="13">
        <f t="shared" si="16"/>
        <v>1.1376372091144091</v>
      </c>
      <c r="P130">
        <f>L130-riaa_curve!G130</f>
        <v>0.9839186237193971</v>
      </c>
    </row>
    <row r="131" spans="1:17" ht="12.75">
      <c r="A131" s="52">
        <v>10240</v>
      </c>
      <c r="B131" s="12">
        <f t="shared" si="9"/>
        <v>64339.81754551896</v>
      </c>
      <c r="C131" s="11">
        <f>$N$10/(1+B131^2*$N$6^2*$N$10^2)+$N$12</f>
        <v>1940.6768845290792</v>
      </c>
      <c r="D131" s="11">
        <f>(-B131*$N$6*$N$10^2)/(1+B131^2*$N$6^2*$N$10^2)</f>
        <v>-4513.803782761259</v>
      </c>
      <c r="E131" s="45">
        <f>$N$9</f>
        <v>2000</v>
      </c>
      <c r="F131" s="11">
        <f t="shared" si="10"/>
        <v>0</v>
      </c>
      <c r="G131" s="45">
        <f t="shared" si="12"/>
        <v>24140651.359415345</v>
      </c>
      <c r="H131" s="12">
        <f t="shared" si="13"/>
        <v>4000000</v>
      </c>
      <c r="I131" s="10">
        <f t="shared" si="17"/>
        <v>73.82748983987653</v>
      </c>
      <c r="J131" s="10">
        <f t="shared" si="17"/>
        <v>66.02059991327963</v>
      </c>
      <c r="K131" s="10">
        <f t="shared" si="15"/>
        <v>7.806889926596909</v>
      </c>
      <c r="L131" s="1">
        <f t="shared" si="11"/>
        <v>-12.77033809472482</v>
      </c>
      <c r="M131" s="1"/>
      <c r="N131" s="10">
        <f>riaa_curve!F131</f>
        <v>-13.9321610993401</v>
      </c>
      <c r="O131" s="13">
        <f t="shared" si="16"/>
        <v>1.1618230046152789</v>
      </c>
      <c r="P131">
        <f>L131-riaa_curve!G131</f>
        <v>0.985456917808591</v>
      </c>
      <c r="Q131" s="3"/>
    </row>
    <row r="132" spans="1:16" ht="12.75">
      <c r="A132" s="52">
        <v>10974.9602563716</v>
      </c>
      <c r="B132" s="12">
        <f t="shared" si="9"/>
        <v>68957.70902971394</v>
      </c>
      <c r="C132" s="11">
        <f>$N$10/(1+B132^2*$N$6^2*$N$10^2)+$N$12</f>
        <v>1823.3430109483888</v>
      </c>
      <c r="D132" s="11">
        <f>(-B132*$N$6*$N$10^2)/(1+B132^2*$N$6^2*$N$10^2)</f>
        <v>-4234.342727479205</v>
      </c>
      <c r="E132" s="45">
        <f>$N$9</f>
        <v>2000</v>
      </c>
      <c r="F132" s="11">
        <f t="shared" si="10"/>
        <v>0</v>
      </c>
      <c r="G132" s="45">
        <f t="shared" si="12"/>
        <v>21254238.069330364</v>
      </c>
      <c r="H132" s="12">
        <f t="shared" si="13"/>
        <v>4000000</v>
      </c>
      <c r="I132" s="10">
        <f t="shared" si="17"/>
        <v>73.2744554081495</v>
      </c>
      <c r="J132" s="10">
        <f t="shared" si="17"/>
        <v>66.02059991327963</v>
      </c>
      <c r="K132" s="10">
        <f t="shared" si="15"/>
        <v>7.253855494869882</v>
      </c>
      <c r="L132" s="10">
        <f t="shared" si="11"/>
        <v>-13.323372526451848</v>
      </c>
      <c r="N132" s="10">
        <f>riaa_curve!F132</f>
        <v>-14.512336282927038</v>
      </c>
      <c r="O132" s="13">
        <f t="shared" si="16"/>
        <v>1.1889637564751894</v>
      </c>
      <c r="P132">
        <f>L132-riaa_curve!G132</f>
        <v>0.9867274415625431</v>
      </c>
    </row>
    <row r="133" spans="1:16" ht="12.75">
      <c r="A133" s="52">
        <v>11762.6711551696</v>
      </c>
      <c r="B133" s="12">
        <f t="shared" si="9"/>
        <v>73907.04257534677</v>
      </c>
      <c r="C133" s="11">
        <f>$N$10/(1+B133^2*$N$6^2*$N$10^2)+$N$12</f>
        <v>1720.1579770762041</v>
      </c>
      <c r="D133" s="11">
        <f>(-B133*$N$6*$N$10^2)/(1+B133^2*$N$6^2*$N$10^2)</f>
        <v>-3969.5015770214427</v>
      </c>
      <c r="E133" s="45">
        <f>$N$9</f>
        <v>2000</v>
      </c>
      <c r="F133" s="11">
        <f t="shared" si="10"/>
        <v>0</v>
      </c>
      <c r="G133" s="45">
        <f t="shared" si="12"/>
        <v>18715886.23607462</v>
      </c>
      <c r="H133" s="12">
        <f t="shared" si="13"/>
        <v>4000000</v>
      </c>
      <c r="I133" s="10">
        <f t="shared" si="17"/>
        <v>72.72210396682827</v>
      </c>
      <c r="J133" s="10">
        <f t="shared" si="17"/>
        <v>66.02059991327963</v>
      </c>
      <c r="K133" s="10">
        <f t="shared" si="15"/>
        <v>6.701504053548646</v>
      </c>
      <c r="L133" s="10">
        <f t="shared" si="11"/>
        <v>-13.875723967773084</v>
      </c>
      <c r="N133" s="10">
        <f>riaa_curve!F133</f>
        <v>-15.09524327658194</v>
      </c>
      <c r="O133" s="13">
        <f t="shared" si="16"/>
        <v>1.2195193088088558</v>
      </c>
      <c r="P133">
        <f>L133-riaa_curve!G133</f>
        <v>0.98775485030027</v>
      </c>
    </row>
    <row r="134" spans="1:16" ht="12.75">
      <c r="A134" s="52">
        <v>12606.9187926519</v>
      </c>
      <c r="B134" s="12">
        <f t="shared" si="9"/>
        <v>79211.60692679664</v>
      </c>
      <c r="C134" s="11">
        <f>$N$10/(1+B134^2*$N$6^2*$N$10^2)+$N$12</f>
        <v>1629.530720210148</v>
      </c>
      <c r="D134" s="11">
        <f>(-B134*$N$6*$N$10^2)/(1+B134^2*$N$6^2*$N$10^2)</f>
        <v>-3719.016718040003</v>
      </c>
      <c r="E134" s="45">
        <f>$N$9</f>
        <v>2000</v>
      </c>
      <c r="F134" s="11">
        <f t="shared" si="10"/>
        <v>0</v>
      </c>
      <c r="G134" s="45">
        <f t="shared" si="12"/>
        <v>16486455.71716964</v>
      </c>
      <c r="H134" s="12">
        <f t="shared" si="13"/>
        <v>4000000</v>
      </c>
      <c r="I134" s="10">
        <f t="shared" si="17"/>
        <v>72.17127300403759</v>
      </c>
      <c r="J134" s="10">
        <f t="shared" si="17"/>
        <v>66.02059991327963</v>
      </c>
      <c r="K134" s="10">
        <f t="shared" si="15"/>
        <v>6.150673090757962</v>
      </c>
      <c r="L134" s="10">
        <f t="shared" si="11"/>
        <v>-14.426554930563768</v>
      </c>
      <c r="N134" s="10">
        <f>riaa_curve!F134</f>
        <v>-15.68055221860378</v>
      </c>
      <c r="O134" s="13">
        <f t="shared" si="16"/>
        <v>1.2539972880400114</v>
      </c>
      <c r="P134">
        <f>L134-riaa_curve!G134</f>
        <v>0.9885598276422343</v>
      </c>
    </row>
    <row r="135" spans="1:16" ht="12.75">
      <c r="A135" s="52">
        <v>13511.7610063144</v>
      </c>
      <c r="B135" s="12">
        <f t="shared" si="9"/>
        <v>84896.8982289967</v>
      </c>
      <c r="C135" s="11">
        <f>$N$10/(1+B135^2*$N$6^2*$N$10^2)+$N$12</f>
        <v>1550.021623114827</v>
      </c>
      <c r="D135" s="11">
        <f>(-B135*$N$6*$N$10^2)/(1+B135^2*$N$6^2*$N$10^2)</f>
        <v>-3482.5227775997705</v>
      </c>
      <c r="E135" s="45">
        <f>$N$9</f>
        <v>2000</v>
      </c>
      <c r="F135" s="11">
        <f t="shared" si="10"/>
        <v>0</v>
      </c>
      <c r="G135" s="45">
        <f t="shared" si="12"/>
        <v>14530531.928624744</v>
      </c>
      <c r="H135" s="12">
        <f t="shared" si="13"/>
        <v>4000000</v>
      </c>
      <c r="I135" s="10">
        <f t="shared" si="17"/>
        <v>71.62281513089351</v>
      </c>
      <c r="J135" s="10">
        <f t="shared" si="17"/>
        <v>66.02059991327963</v>
      </c>
      <c r="K135" s="10">
        <f t="shared" si="15"/>
        <v>5.602215217613889</v>
      </c>
      <c r="L135" s="10">
        <f t="shared" si="11"/>
        <v>-14.975012803707841</v>
      </c>
      <c r="N135" s="10">
        <f>riaa_curve!F135</f>
        <v>-16.26797043302699</v>
      </c>
      <c r="O135" s="13">
        <f t="shared" si="16"/>
        <v>1.2929576293191474</v>
      </c>
      <c r="P135">
        <f>L135-riaa_curve!G135</f>
        <v>0.9891595303673881</v>
      </c>
    </row>
    <row r="136" spans="1:16" ht="12.75">
      <c r="A136" s="52">
        <v>14481.5468787005</v>
      </c>
      <c r="B136" s="12">
        <f t="shared" si="9"/>
        <v>90990.24257348338</v>
      </c>
      <c r="C136" s="11">
        <f>$N$10/(1+B136^2*$N$6^2*$N$10^2)+$N$12</f>
        <v>1480.334901075926</v>
      </c>
      <c r="D136" s="11">
        <f>(-B136*$N$6*$N$10^2)/(1+B136^2*$N$6^2*$N$10^2)</f>
        <v>-3259.5777559561766</v>
      </c>
      <c r="E136" s="45">
        <f>$N$9</f>
        <v>2000</v>
      </c>
      <c r="F136" s="11">
        <f t="shared" si="10"/>
        <v>0</v>
      </c>
      <c r="G136" s="45">
        <f t="shared" si="12"/>
        <v>12816238.566467775</v>
      </c>
      <c r="H136" s="12">
        <f t="shared" si="13"/>
        <v>4000000</v>
      </c>
      <c r="I136" s="10">
        <f t="shared" si="17"/>
        <v>71.07760582942427</v>
      </c>
      <c r="J136" s="10">
        <f t="shared" si="17"/>
        <v>66.02059991327963</v>
      </c>
      <c r="K136" s="10">
        <f t="shared" si="15"/>
        <v>5.057005916144647</v>
      </c>
      <c r="L136" s="10">
        <f t="shared" si="11"/>
        <v>-15.520222105177083</v>
      </c>
      <c r="N136" s="10">
        <f>riaa_curve!F136</f>
        <v>-16.857238871971177</v>
      </c>
      <c r="O136" s="13">
        <f t="shared" si="16"/>
        <v>1.3370167667940933</v>
      </c>
      <c r="P136">
        <f>L136-riaa_curve!G136</f>
        <v>0.9895680047235658</v>
      </c>
    </row>
    <row r="137" spans="1:16" ht="12.75">
      <c r="A137" s="52">
        <v>15520.9376410664</v>
      </c>
      <c r="B137" s="12">
        <f t="shared" si="9"/>
        <v>97520.92733999899</v>
      </c>
      <c r="C137" s="11">
        <f>$N$10/(1+B137^2*$N$6^2*$N$10^2)+$N$12</f>
        <v>1419.309459295782</v>
      </c>
      <c r="D137" s="11">
        <f>(-B137*$N$6*$N$10^2)/(1+B137^2*$N$6^2*$N$10^2)</f>
        <v>-3049.6841406004255</v>
      </c>
      <c r="E137" s="45">
        <f>$N$9</f>
        <v>2000</v>
      </c>
      <c r="F137" s="11">
        <f t="shared" si="10"/>
        <v>0</v>
      </c>
      <c r="G137" s="45">
        <f t="shared" si="12"/>
        <v>11315012.698676242</v>
      </c>
      <c r="H137" s="12">
        <f t="shared" si="13"/>
        <v>4000000</v>
      </c>
      <c r="I137" s="10">
        <f t="shared" si="17"/>
        <v>70.5365504569348</v>
      </c>
      <c r="J137" s="10">
        <f t="shared" si="17"/>
        <v>66.02059991327963</v>
      </c>
      <c r="K137" s="10">
        <f t="shared" si="15"/>
        <v>4.51595054365518</v>
      </c>
      <c r="L137" s="10">
        <f t="shared" si="11"/>
        <v>-16.06127747766655</v>
      </c>
      <c r="N137" s="10">
        <f>riaa_curve!F137</f>
        <v>-17.44812874027282</v>
      </c>
      <c r="O137" s="13">
        <f t="shared" si="16"/>
        <v>1.386851262606271</v>
      </c>
      <c r="P137">
        <f>L137-riaa_curve!G137</f>
        <v>0.9897965834565952</v>
      </c>
    </row>
    <row r="138" spans="1:16" ht="12.75">
      <c r="A138" s="52">
        <v>16634.9290773757</v>
      </c>
      <c r="B138" s="12">
        <f t="shared" si="9"/>
        <v>104520.34196494146</v>
      </c>
      <c r="C138" s="11">
        <f>$N$10/(1+B138^2*$N$6^2*$N$10^2)+$N$12</f>
        <v>1365.9089048368046</v>
      </c>
      <c r="D138" s="11">
        <f>(-B138*$N$6*$N$10^2)/(1+B138^2*$N$6^2*$N$10^2)</f>
        <v>-2852.306421595147</v>
      </c>
      <c r="E138" s="45">
        <f>$N$9</f>
        <v>2000</v>
      </c>
      <c r="F138" s="11">
        <f t="shared" si="10"/>
        <v>0</v>
      </c>
      <c r="G138" s="45">
        <f t="shared" si="12"/>
        <v>10001359.058985392</v>
      </c>
      <c r="H138" s="12">
        <f t="shared" si="13"/>
        <v>4000000</v>
      </c>
      <c r="I138" s="10">
        <f t="shared" si="17"/>
        <v>70.00059019171358</v>
      </c>
      <c r="J138" s="10">
        <f t="shared" si="17"/>
        <v>66.02059991327963</v>
      </c>
      <c r="K138" s="10">
        <f t="shared" si="15"/>
        <v>3.9799902784339594</v>
      </c>
      <c r="L138" s="10">
        <f t="shared" si="11"/>
        <v>-16.59723774288777</v>
      </c>
      <c r="N138" s="10">
        <f>riaa_curve!F138</f>
        <v>-18.040438337827965</v>
      </c>
      <c r="O138" s="13">
        <f t="shared" si="16"/>
        <v>1.443200594940194</v>
      </c>
      <c r="P138">
        <f>L138-riaa_curve!G138</f>
        <v>0.9898542727752186</v>
      </c>
    </row>
    <row r="139" spans="1:16" ht="12.75">
      <c r="A139" s="52">
        <v>17828.8755363046</v>
      </c>
      <c r="B139" s="12">
        <f t="shared" si="9"/>
        <v>112022.12881324263</v>
      </c>
      <c r="C139" s="11">
        <f>$N$10/(1+B139^2*$N$6^2*$N$10^2)+$N$12</f>
        <v>1319.2112290188652</v>
      </c>
      <c r="D139" s="11">
        <f>(-B139*$N$6*$N$10^2)/(1+B139^2*$N$6^2*$N$10^2)</f>
        <v>-2666.8854431892305</v>
      </c>
      <c r="E139" s="45">
        <f>$N$9</f>
        <v>2000</v>
      </c>
      <c r="F139" s="11">
        <f t="shared" si="10"/>
        <v>0</v>
      </c>
      <c r="G139" s="45">
        <f t="shared" si="12"/>
        <v>8852596.233864084</v>
      </c>
      <c r="H139" s="12">
        <f t="shared" si="13"/>
        <v>4000000</v>
      </c>
      <c r="I139" s="10">
        <f t="shared" si="17"/>
        <v>69.47070656538195</v>
      </c>
      <c r="J139" s="10">
        <f t="shared" si="17"/>
        <v>66.02059991327963</v>
      </c>
      <c r="K139" s="10">
        <f t="shared" si="15"/>
        <v>3.4501066521023205</v>
      </c>
      <c r="L139" s="10">
        <f t="shared" si="11"/>
        <v>-17.12712136921941</v>
      </c>
      <c r="N139" s="10">
        <f>riaa_curve!F139</f>
        <v>-18.63399013885249</v>
      </c>
      <c r="O139" s="13">
        <f t="shared" si="16"/>
        <v>1.5068687696330798</v>
      </c>
      <c r="P139">
        <f>L139-riaa_curve!G139</f>
        <v>0.9897481380693094</v>
      </c>
    </row>
    <row r="140" spans="1:16" ht="12.75">
      <c r="A140" s="52">
        <v>19108.5156666738</v>
      </c>
      <c r="B140" s="12">
        <f t="shared" si="9"/>
        <v>120062.34487885576</v>
      </c>
      <c r="C140" s="11">
        <f>$N$10/(1+B140^2*$N$6^2*$N$10^2)+$N$12</f>
        <v>1278.3985375641341</v>
      </c>
      <c r="D140" s="11">
        <f>(-B140*$N$6*$N$10^2)/(1+B140^2*$N$6^2*$N$10^2)</f>
        <v>-2492.850016192627</v>
      </c>
      <c r="E140" s="45">
        <f>$N$9</f>
        <v>2000</v>
      </c>
      <c r="F140" s="11">
        <f t="shared" si="10"/>
        <v>0</v>
      </c>
      <c r="G140" s="45">
        <f t="shared" si="12"/>
        <v>7848604.024077699</v>
      </c>
      <c r="H140" s="12">
        <f t="shared" si="13"/>
        <v>4000000</v>
      </c>
      <c r="I140" s="10">
        <f t="shared" si="17"/>
        <v>68.94792418713055</v>
      </c>
      <c r="J140" s="10">
        <f t="shared" si="17"/>
        <v>66.02059991327963</v>
      </c>
      <c r="K140" s="10">
        <f t="shared" si="15"/>
        <v>2.927324273850928</v>
      </c>
      <c r="L140" s="10">
        <f t="shared" si="11"/>
        <v>-17.649903747470802</v>
      </c>
      <c r="N140" s="10">
        <f>riaa_curve!F140</f>
        <v>-19.228628115131265</v>
      </c>
      <c r="O140" s="13">
        <f t="shared" si="16"/>
        <v>1.5787243676604632</v>
      </c>
      <c r="P140">
        <f>L140-riaa_curve!G140</f>
        <v>0.9894836962537923</v>
      </c>
    </row>
    <row r="141" spans="1:17" ht="12.75">
      <c r="A141" s="35">
        <v>20480</v>
      </c>
      <c r="B141" s="12">
        <f t="shared" si="9"/>
        <v>128679.63509103793</v>
      </c>
      <c r="C141" s="11">
        <f>$N$10/(1+B141^2*$N$6^2*$N$10^2)+$N$12</f>
        <v>1242.747094377885</v>
      </c>
      <c r="D141" s="11">
        <f>(-B141*$N$6*$N$10^2)/(1+B141^2*$N$6^2*$N$10^2)</f>
        <v>-2329.6261891366385</v>
      </c>
      <c r="E141" s="45">
        <f>$N$9</f>
        <v>2000</v>
      </c>
      <c r="F141" s="11">
        <f t="shared" si="10"/>
        <v>0</v>
      </c>
      <c r="G141" s="45">
        <f t="shared" si="12"/>
        <v>6971578.521695972</v>
      </c>
      <c r="H141" s="12">
        <f t="shared" si="13"/>
        <v>4000000</v>
      </c>
      <c r="I141" s="10">
        <f t="shared" si="17"/>
        <v>68.43331123240776</v>
      </c>
      <c r="J141" s="10">
        <f t="shared" si="17"/>
        <v>66.02059991327963</v>
      </c>
      <c r="K141" s="10">
        <f t="shared" si="15"/>
        <v>2.4127113191281353</v>
      </c>
      <c r="L141" s="3">
        <f t="shared" si="11"/>
        <v>-18.164516702193595</v>
      </c>
      <c r="M141" s="3"/>
      <c r="N141" s="10">
        <f>riaa_curve!F141</f>
        <v>-19.824215301525598</v>
      </c>
      <c r="O141" s="13">
        <f t="shared" si="16"/>
        <v>1.6596985993320033</v>
      </c>
      <c r="P141">
        <f>L141-riaa_curve!G141</f>
        <v>0.9890653209312887</v>
      </c>
      <c r="Q141" s="3"/>
    </row>
    <row r="142" spans="1:16" ht="12.75">
      <c r="A142" s="52">
        <v>21949.9205127432</v>
      </c>
      <c r="B142" s="12">
        <f t="shared" si="9"/>
        <v>137915.41805942787</v>
      </c>
      <c r="C142" s="11">
        <f>$N$10/(1+B142^2*$N$6^2*$N$10^2)+$N$12</f>
        <v>1211.6178572876388</v>
      </c>
      <c r="D142" s="11">
        <f>(-B142*$N$6*$N$10^2)/(1+B142^2*$N$6^2*$N$10^2)</f>
        <v>-2176.6445408420786</v>
      </c>
      <c r="E142" s="45">
        <f>$N$9</f>
        <v>2000</v>
      </c>
      <c r="F142" s="11">
        <f t="shared" si="10"/>
        <v>0</v>
      </c>
      <c r="G142" s="45">
        <f t="shared" si="12"/>
        <v>6205799.289275913</v>
      </c>
      <c r="H142" s="12">
        <f t="shared" si="13"/>
        <v>4000000</v>
      </c>
      <c r="I142" s="10">
        <f t="shared" si="17"/>
        <v>67.92797725329758</v>
      </c>
      <c r="J142" s="10">
        <f t="shared" si="17"/>
        <v>66.02059991327963</v>
      </c>
      <c r="K142" s="10">
        <f t="shared" si="15"/>
        <v>1.907377340017959</v>
      </c>
      <c r="L142" s="10">
        <f t="shared" si="11"/>
        <v>-18.66985068130377</v>
      </c>
      <c r="N142" s="10">
        <f>riaa_curve!F142</f>
        <v>-20.420631595855575</v>
      </c>
      <c r="O142" s="13">
        <f t="shared" si="16"/>
        <v>1.7507809145518038</v>
      </c>
      <c r="P142">
        <f>L142-riaa_curve!G142</f>
        <v>0.988496663944936</v>
      </c>
    </row>
    <row r="143" spans="1:16" ht="12.75">
      <c r="A143" s="52">
        <v>23525.3423103392</v>
      </c>
      <c r="B143" s="12">
        <f t="shared" si="9"/>
        <v>147814.08515069354</v>
      </c>
      <c r="C143" s="11">
        <f>$N$10/(1+B143^2*$N$6^2*$N$10^2)+$N$12</f>
        <v>1184.4476166977313</v>
      </c>
      <c r="D143" s="11">
        <f>(-B143*$N$6*$N$10^2)/(1+B143^2*$N$6^2*$N$10^2)</f>
        <v>-2033.345817627502</v>
      </c>
      <c r="E143" s="45">
        <f>$N$9</f>
        <v>2000</v>
      </c>
      <c r="F143" s="11">
        <f t="shared" si="10"/>
        <v>0</v>
      </c>
      <c r="G143" s="45">
        <f t="shared" si="12"/>
        <v>5537411.37076419</v>
      </c>
      <c r="H143" s="12">
        <f t="shared" si="13"/>
        <v>4000000</v>
      </c>
      <c r="I143" s="10">
        <f t="shared" si="17"/>
        <v>67.43306788170885</v>
      </c>
      <c r="J143" s="10">
        <f t="shared" si="17"/>
        <v>66.02059991327963</v>
      </c>
      <c r="K143" s="10">
        <f t="shared" si="15"/>
        <v>1.412467968429226</v>
      </c>
      <c r="L143" s="10">
        <f t="shared" si="11"/>
        <v>-19.164760052892504</v>
      </c>
      <c r="N143" s="10">
        <f>riaa_curve!F143</f>
        <v>-21.017771781187662</v>
      </c>
      <c r="O143" s="13">
        <f t="shared" si="16"/>
        <v>1.853011728295158</v>
      </c>
      <c r="P143">
        <f>L143-riaa_curve!G143</f>
        <v>0.9877810931971638</v>
      </c>
    </row>
    <row r="144" spans="1:16" ht="12.75">
      <c r="A144" s="52">
        <v>25213.8375853038</v>
      </c>
      <c r="B144" s="12">
        <f t="shared" si="9"/>
        <v>158423.21385359328</v>
      </c>
      <c r="C144" s="11">
        <f>$N$10/(1+B144^2*$N$6^2*$N$10^2)+$N$12</f>
        <v>1160.7407974186697</v>
      </c>
      <c r="D144" s="11">
        <f>(-B144*$N$6*$N$10^2)/(1+B144^2*$N$6^2*$N$10^2)</f>
        <v>-1899.185198369854</v>
      </c>
      <c r="E144" s="45">
        <f>$N$9</f>
        <v>2000</v>
      </c>
      <c r="F144" s="11">
        <f t="shared" si="10"/>
        <v>0</v>
      </c>
      <c r="G144" s="45">
        <f t="shared" si="12"/>
        <v>4954223.616499271</v>
      </c>
      <c r="H144" s="12">
        <f t="shared" si="13"/>
        <v>4000000</v>
      </c>
      <c r="I144" s="10">
        <f t="shared" si="17"/>
        <v>66.94975605241328</v>
      </c>
      <c r="J144" s="10">
        <f t="shared" si="17"/>
        <v>66.02059991327963</v>
      </c>
      <c r="K144" s="10">
        <f t="shared" si="15"/>
        <v>0.9291561391336529</v>
      </c>
      <c r="L144" s="10">
        <f t="shared" si="11"/>
        <v>-19.648071882188077</v>
      </c>
      <c r="N144" s="10">
        <f>riaa_curve!F144</f>
        <v>-21.615543756050016</v>
      </c>
      <c r="O144" s="13">
        <f t="shared" si="16"/>
        <v>1.967471873861939</v>
      </c>
      <c r="P144">
        <f>L144-riaa_curve!G144</f>
        <v>0.9869221418114975</v>
      </c>
    </row>
    <row r="145" spans="1:16" ht="12.75">
      <c r="A145" s="52">
        <v>27023.5220126288</v>
      </c>
      <c r="B145" s="12">
        <f t="shared" si="9"/>
        <v>169793.7964579934</v>
      </c>
      <c r="C145" s="11">
        <f>$N$10/(1+B145^2*$N$6^2*$N$10^2)+$N$12</f>
        <v>1140.061946683062</v>
      </c>
      <c r="D145" s="11">
        <f>(-B145*$N$6*$N$10^2)/(1+B145^2*$N$6^2*$N$10^2)</f>
        <v>-1773.635432136084</v>
      </c>
      <c r="E145" s="45">
        <f>$N$9</f>
        <v>2000</v>
      </c>
      <c r="F145" s="11">
        <f t="shared" si="10"/>
        <v>0</v>
      </c>
      <c r="G145" s="45">
        <f t="shared" si="12"/>
        <v>4445523.888403326</v>
      </c>
      <c r="H145" s="12">
        <f t="shared" si="13"/>
        <v>4000000</v>
      </c>
      <c r="I145" s="10">
        <f t="shared" si="17"/>
        <v>66.47922948306429</v>
      </c>
      <c r="J145" s="10">
        <f t="shared" si="17"/>
        <v>66.02059991327963</v>
      </c>
      <c r="K145" s="10">
        <f t="shared" si="15"/>
        <v>0.4586295697846623</v>
      </c>
      <c r="L145" s="10">
        <f t="shared" si="11"/>
        <v>-20.118598451537068</v>
      </c>
      <c r="N145" s="10">
        <f>riaa_curve!F145</f>
        <v>-22.21386695677002</v>
      </c>
      <c r="O145" s="13">
        <f t="shared" si="16"/>
        <v>2.0952685052329514</v>
      </c>
      <c r="P145">
        <f>L145-riaa_curve!G145</f>
        <v>0.9859239579780734</v>
      </c>
    </row>
    <row r="146" spans="1:16" ht="12.75">
      <c r="A146" s="52">
        <v>28963.0937574009</v>
      </c>
      <c r="B146" s="12">
        <f t="shared" si="9"/>
        <v>181980.48514696612</v>
      </c>
      <c r="C146" s="11">
        <f>$N$10/(1+B146^2*$N$6^2*$N$10^2)+$N$12</f>
        <v>1122.0289047566378</v>
      </c>
      <c r="D146" s="11">
        <f>(-B146*$N$6*$N$10^2)/(1+B146^2*$N$6^2*$N$10^2)</f>
        <v>-1656.189057415822</v>
      </c>
      <c r="E146" s="45">
        <f>$N$9</f>
        <v>2000</v>
      </c>
      <c r="F146" s="11">
        <f t="shared" si="10"/>
        <v>0</v>
      </c>
      <c r="G146" s="45">
        <f t="shared" si="12"/>
        <v>4001911.0570132886</v>
      </c>
      <c r="H146" s="12">
        <f t="shared" si="13"/>
        <v>4000000</v>
      </c>
      <c r="I146" s="10">
        <f t="shared" si="17"/>
        <v>66.0226743215687</v>
      </c>
      <c r="J146" s="10">
        <f t="shared" si="17"/>
        <v>66.02059991327963</v>
      </c>
      <c r="K146" s="10">
        <f t="shared" si="15"/>
        <v>0.002074408289075791</v>
      </c>
      <c r="L146" s="10">
        <f t="shared" si="11"/>
        <v>-20.575153613032654</v>
      </c>
      <c r="N146" s="10">
        <f>riaa_curve!F146</f>
        <v>-22.81267095566067</v>
      </c>
      <c r="O146" s="13">
        <f t="shared" si="16"/>
        <v>2.237517342628017</v>
      </c>
      <c r="P146">
        <f>L146-riaa_curve!G146</f>
        <v>0.9847917385845051</v>
      </c>
    </row>
    <row r="147" spans="1:16" ht="12.75">
      <c r="A147" s="52">
        <v>31041.8752821329</v>
      </c>
      <c r="B147" s="12">
        <f t="shared" si="9"/>
        <v>195041.85467999862</v>
      </c>
      <c r="C147" s="11">
        <f>$N$10/(1+B147^2*$N$6^2*$N$10^2)+$N$12</f>
        <v>1106.3066362228662</v>
      </c>
      <c r="D147" s="11">
        <f>(-B147*$N$6*$N$10^2)/(1+B147^2*$N$6^2*$N$10^2)</f>
        <v>-1546.3598797601271</v>
      </c>
      <c r="E147" s="45">
        <f>$N$9</f>
        <v>2000</v>
      </c>
      <c r="F147" s="11">
        <f t="shared" si="10"/>
        <v>0</v>
      </c>
      <c r="G147" s="45">
        <f t="shared" si="12"/>
        <v>3615143.251082508</v>
      </c>
      <c r="H147" s="12">
        <f t="shared" si="13"/>
        <v>4000000</v>
      </c>
      <c r="I147" s="10">
        <f t="shared" si="17"/>
        <v>65.58125511014238</v>
      </c>
      <c r="J147" s="10">
        <f t="shared" si="17"/>
        <v>66.02059991327963</v>
      </c>
      <c r="K147" s="10">
        <f t="shared" si="15"/>
        <v>-0.4393448031372458</v>
      </c>
      <c r="L147" s="10">
        <f t="shared" si="11"/>
        <v>-21.016572824458976</v>
      </c>
      <c r="N147" s="10">
        <f>riaa_curve!F147</f>
        <v>-23.411894218926413</v>
      </c>
      <c r="O147" s="13">
        <f t="shared" si="16"/>
        <v>2.3953213944674374</v>
      </c>
      <c r="P147">
        <f>L147-riaa_curve!G147</f>
        <v>0.9835321237300931</v>
      </c>
    </row>
    <row r="148" spans="1:16" ht="12.75">
      <c r="A148" s="52">
        <v>33269.8581547513</v>
      </c>
      <c r="B148" s="12">
        <f t="shared" si="9"/>
        <v>209040.68392988233</v>
      </c>
      <c r="C148" s="11">
        <f>$N$10/(1+B148^2*$N$6^2*$N$10^2)+$N$12</f>
        <v>1092.601688009386</v>
      </c>
      <c r="D148" s="11">
        <f>(-B148*$N$6*$N$10^2)/(1+B148^2*$N$6^2*$N$10^2)</f>
        <v>-1443.6838561090633</v>
      </c>
      <c r="E148" s="45">
        <f>$N$9</f>
        <v>2000</v>
      </c>
      <c r="F148" s="11">
        <f t="shared" si="10"/>
        <v>0</v>
      </c>
      <c r="G148" s="45">
        <f t="shared" si="12"/>
        <v>3278001.525030894</v>
      </c>
      <c r="H148" s="12">
        <f t="shared" si="13"/>
        <v>4000000</v>
      </c>
      <c r="I148" s="10">
        <f t="shared" si="17"/>
        <v>65.15609151282176</v>
      </c>
      <c r="J148" s="10">
        <f t="shared" si="17"/>
        <v>66.02059991327963</v>
      </c>
      <c r="K148" s="10">
        <f t="shared" si="15"/>
        <v>-0.8645084004578649</v>
      </c>
      <c r="L148" s="10">
        <f t="shared" si="11"/>
        <v>-21.441736421779595</v>
      </c>
      <c r="N148" s="10">
        <f>riaa_curve!F148</f>
        <v>-24.01148300871982</v>
      </c>
      <c r="O148" s="13">
        <f t="shared" si="16"/>
        <v>2.5697465869402265</v>
      </c>
      <c r="P148">
        <f>L148-riaa_curve!G148</f>
        <v>0.9821535244953878</v>
      </c>
    </row>
    <row r="149" spans="1:16" ht="12.75">
      <c r="A149" s="52">
        <v>35657.7510726091</v>
      </c>
      <c r="B149" s="12">
        <f aca="true" t="shared" si="18" ref="B149:B163">(2*PI()*A149)</f>
        <v>224044.2576264846</v>
      </c>
      <c r="C149" s="11">
        <f>$N$10/(1+B149^2*$N$6^2*$N$10^2)+$N$12</f>
        <v>1080.6572329558594</v>
      </c>
      <c r="D149" s="11">
        <f>(-B149*$N$6*$N$10^2)/(1+B149^2*$N$6^2*$N$10^2)</f>
        <v>-1347.71950923563</v>
      </c>
      <c r="E149" s="45">
        <f>$N$9</f>
        <v>2000</v>
      </c>
      <c r="F149" s="11">
        <f aca="true" t="shared" si="19" ref="F149:F163">0</f>
        <v>0</v>
      </c>
      <c r="G149" s="45">
        <f t="shared" si="12"/>
        <v>2984167.930714142</v>
      </c>
      <c r="H149" s="12">
        <f t="shared" si="13"/>
        <v>4000000</v>
      </c>
      <c r="I149" s="10">
        <f t="shared" si="17"/>
        <v>64.74823258924756</v>
      </c>
      <c r="J149" s="10">
        <f t="shared" si="17"/>
        <v>66.02059991327963</v>
      </c>
      <c r="K149" s="10">
        <f t="shared" si="15"/>
        <v>-1.2723673240320608</v>
      </c>
      <c r="L149" s="10">
        <f aca="true" t="shared" si="20" ref="L149:L163">K149-$K$18</f>
        <v>-21.84959534535379</v>
      </c>
      <c r="N149" s="10">
        <f>riaa_curve!F149</f>
        <v>-24.61139041461186</v>
      </c>
      <c r="O149" s="13">
        <f t="shared" si="16"/>
        <v>2.7617950692580706</v>
      </c>
      <c r="P149">
        <f>L149-riaa_curve!G149</f>
        <v>0.980666354108827</v>
      </c>
    </row>
    <row r="150" spans="1:16" ht="12.75">
      <c r="A150" s="52">
        <v>38217.0313333475</v>
      </c>
      <c r="B150" s="12">
        <f t="shared" si="18"/>
        <v>240124.68975771088</v>
      </c>
      <c r="C150" s="11">
        <f>$N$10/(1+B150^2*$N$6^2*$N$10^2)+$N$12</f>
        <v>1070.248653943815</v>
      </c>
      <c r="D150" s="11">
        <f>(-B150*$N$6*$N$10^2)/(1+B150^2*$N$6^2*$N$10^2)</f>
        <v>-1258.0479743433089</v>
      </c>
      <c r="E150" s="45">
        <f>$N$9</f>
        <v>2000</v>
      </c>
      <c r="F150" s="11">
        <f t="shared" si="19"/>
        <v>0</v>
      </c>
      <c r="G150" s="45">
        <f aca="true" t="shared" si="21" ref="G150:G163">C150*C150+D150*D150</f>
        <v>2728116.8870178508</v>
      </c>
      <c r="H150" s="12">
        <f aca="true" t="shared" si="22" ref="H150:H163">E150*E150+F150*F150</f>
        <v>4000000</v>
      </c>
      <c r="I150" s="10">
        <f aca="true" t="shared" si="23" ref="I150:I163">10*LOG10(G150)</f>
        <v>64.35862973865437</v>
      </c>
      <c r="J150" s="10">
        <f aca="true" t="shared" si="24" ref="J150:J163">10*LOG10(H150)</f>
        <v>66.02059991327963</v>
      </c>
      <c r="K150" s="10">
        <f aca="true" t="shared" si="25" ref="K150:K163">I150-J150</f>
        <v>-1.661970174625253</v>
      </c>
      <c r="L150" s="10">
        <f t="shared" si="20"/>
        <v>-22.239198195946983</v>
      </c>
      <c r="N150" s="10">
        <f>riaa_curve!F150</f>
        <v>-25.21157550073245</v>
      </c>
      <c r="O150" s="13">
        <f aca="true" t="shared" si="26" ref="O150:O163">L150-N150</f>
        <v>2.972377304785468</v>
      </c>
      <c r="P150">
        <f>L150-riaa_curve!G150</f>
        <v>0.9790831341113915</v>
      </c>
    </row>
    <row r="151" spans="1:16" ht="12.75">
      <c r="A151" s="52">
        <v>40959.9999999999</v>
      </c>
      <c r="B151" s="12">
        <f t="shared" si="18"/>
        <v>257359.2701820752</v>
      </c>
      <c r="C151" s="11">
        <f>$N$10/(1+B151^2*$N$6^2*$N$10^2)+$N$12</f>
        <v>1061.179622340878</v>
      </c>
      <c r="D151" s="11">
        <f>(-B151*$N$6*$N$10^2)/(1+B151^2*$N$6^2*$N$10^2)</f>
        <v>-1174.2727616333752</v>
      </c>
      <c r="E151" s="45">
        <f>$N$9</f>
        <v>2000</v>
      </c>
      <c r="F151" s="11">
        <f t="shared" si="19"/>
        <v>0</v>
      </c>
      <c r="G151" s="45">
        <f t="shared" si="21"/>
        <v>2505018.7095856024</v>
      </c>
      <c r="H151" s="12">
        <f t="shared" si="22"/>
        <v>4000000</v>
      </c>
      <c r="I151" s="10">
        <f t="shared" si="23"/>
        <v>63.98810973891664</v>
      </c>
      <c r="J151" s="10">
        <f t="shared" si="24"/>
        <v>66.02059991327963</v>
      </c>
      <c r="K151" s="10">
        <f t="shared" si="25"/>
        <v>-2.0324901743629837</v>
      </c>
      <c r="L151" s="10">
        <f t="shared" si="20"/>
        <v>-22.609718195684714</v>
      </c>
      <c r="N151" s="10">
        <f>riaa_curve!F151</f>
        <v>-25.81200255591098</v>
      </c>
      <c r="O151" s="13">
        <f t="shared" si="26"/>
        <v>3.2022843602262654</v>
      </c>
      <c r="P151">
        <f>L151-riaa_curve!G151</f>
        <v>0.9774184530950336</v>
      </c>
    </row>
    <row r="152" spans="1:16" ht="12.75">
      <c r="A152" s="52">
        <v>43899.8410254865</v>
      </c>
      <c r="B152" s="12">
        <f t="shared" si="18"/>
        <v>275830.8361188564</v>
      </c>
      <c r="C152" s="11">
        <f>$N$10/(1+B152^2*$N$6^2*$N$10^2)+$N$12</f>
        <v>1053.2786250009558</v>
      </c>
      <c r="D152" s="11">
        <f>(-B152*$N$6*$N$10^2)/(1+B152^2*$N$6^2*$N$10^2)</f>
        <v>-1096.0193032696145</v>
      </c>
      <c r="E152" s="45">
        <f>$N$9</f>
        <v>2000</v>
      </c>
      <c r="F152" s="11">
        <f t="shared" si="19"/>
        <v>0</v>
      </c>
      <c r="G152" s="45">
        <f t="shared" si="21"/>
        <v>2310654.1750235152</v>
      </c>
      <c r="H152" s="12">
        <f t="shared" si="22"/>
        <v>4000000</v>
      </c>
      <c r="I152" s="10">
        <f t="shared" si="23"/>
        <v>63.637349514862294</v>
      </c>
      <c r="J152" s="10">
        <f t="shared" si="24"/>
        <v>66.02059991327963</v>
      </c>
      <c r="K152" s="10">
        <f t="shared" si="25"/>
        <v>-2.3832503984173314</v>
      </c>
      <c r="L152" s="10">
        <f t="shared" si="20"/>
        <v>-22.96047841973906</v>
      </c>
      <c r="N152" s="10">
        <f>riaa_curve!F152</f>
        <v>-26.4126404352454</v>
      </c>
      <c r="O152" s="13">
        <f t="shared" si="26"/>
        <v>3.452162015506339</v>
      </c>
      <c r="P152">
        <f>L152-riaa_curve!G152</f>
        <v>0.9756887662326221</v>
      </c>
    </row>
    <row r="153" spans="1:16" ht="12.75">
      <c r="A153" s="52">
        <v>47050.6846206784</v>
      </c>
      <c r="B153" s="12">
        <f t="shared" si="18"/>
        <v>295628.1703013871</v>
      </c>
      <c r="C153" s="11">
        <f>$N$10/(1+B153^2*$N$6^2*$N$10^2)+$N$12</f>
        <v>1046.3958957361504</v>
      </c>
      <c r="D153" s="11">
        <f>(-B153*$N$6*$N$10^2)/(1+B153^2*$N$6^2*$N$10^2)</f>
        <v>-1022.9343402661967</v>
      </c>
      <c r="E153" s="45">
        <f>$N$9</f>
        <v>2000</v>
      </c>
      <c r="F153" s="11">
        <f t="shared" si="19"/>
        <v>0</v>
      </c>
      <c r="G153" s="45">
        <f t="shared" si="21"/>
        <v>2141339.0351092997</v>
      </c>
      <c r="H153" s="12">
        <f t="shared" si="22"/>
        <v>4000000</v>
      </c>
      <c r="I153" s="10">
        <f t="shared" si="23"/>
        <v>63.30685433955014</v>
      </c>
      <c r="J153" s="10">
        <f t="shared" si="24"/>
        <v>66.02059991327963</v>
      </c>
      <c r="K153" s="10">
        <f t="shared" si="25"/>
        <v>-2.713745573729483</v>
      </c>
      <c r="L153" s="10">
        <f t="shared" si="20"/>
        <v>-23.290973595051213</v>
      </c>
      <c r="N153" s="10">
        <f>riaa_curve!F153</f>
        <v>-27.013461982609535</v>
      </c>
      <c r="O153" s="13">
        <f t="shared" si="26"/>
        <v>3.7224883875583217</v>
      </c>
      <c r="P153">
        <f>L153-riaa_curve!G153</f>
        <v>0.9739120383067998</v>
      </c>
    </row>
    <row r="154" spans="1:16" ht="12.75">
      <c r="A154" s="51">
        <v>50427.6751706076</v>
      </c>
      <c r="B154" s="12">
        <f t="shared" si="18"/>
        <v>316846.42770718655</v>
      </c>
      <c r="C154" s="11">
        <f>$N$10/(1+B154^2*$N$6^2*$N$10^2)+$N$12</f>
        <v>1040.4007096072742</v>
      </c>
      <c r="D154" s="11">
        <f>(-B154*$N$6*$N$10^2)/(1+B154^2*$N$6^2*$N$10^2)</f>
        <v>-954.6851940758413</v>
      </c>
      <c r="E154" s="45">
        <f>$N$9</f>
        <v>2000</v>
      </c>
      <c r="F154" s="11">
        <f t="shared" si="19"/>
        <v>0</v>
      </c>
      <c r="G154" s="45">
        <f t="shared" si="21"/>
        <v>1993857.4563389462</v>
      </c>
      <c r="H154" s="12">
        <f t="shared" si="22"/>
        <v>4000000</v>
      </c>
      <c r="I154" s="10">
        <f t="shared" si="23"/>
        <v>62.99694106764883</v>
      </c>
      <c r="J154" s="10">
        <f t="shared" si="24"/>
        <v>66.02059991327963</v>
      </c>
      <c r="K154" s="10">
        <f t="shared" si="25"/>
        <v>-3.0236588456307985</v>
      </c>
      <c r="L154" s="10">
        <f t="shared" si="20"/>
        <v>-23.60088686695253</v>
      </c>
      <c r="N154" s="10">
        <f>riaa_curve!F154</f>
        <v>-27.614443524647925</v>
      </c>
      <c r="O154" s="13">
        <f t="shared" si="26"/>
        <v>4.013556657695396</v>
      </c>
      <c r="P154">
        <f>L154-riaa_curve!G154</f>
        <v>0.9721072494625815</v>
      </c>
    </row>
    <row r="155" spans="1:16" ht="12.75">
      <c r="A155" s="51">
        <v>54047.0440252576</v>
      </c>
      <c r="B155" s="12">
        <f t="shared" si="18"/>
        <v>339587.5929159868</v>
      </c>
      <c r="C155" s="11">
        <f>$N$10/(1+B155^2*$N$6^2*$N$10^2)+$N$12</f>
        <v>1035.1790012525507</v>
      </c>
      <c r="D155" s="11">
        <f>(-B155*$N$6*$N$10^2)/(1+B155^2*$N$6^2*$N$10^2)</f>
        <v>-890.9589587509192</v>
      </c>
      <c r="E155" s="45">
        <f>$N$9</f>
        <v>2000</v>
      </c>
      <c r="F155" s="11">
        <f t="shared" si="19"/>
        <v>0</v>
      </c>
      <c r="G155" s="45">
        <f t="shared" si="21"/>
        <v>1865403.4308127505</v>
      </c>
      <c r="H155" s="12">
        <f t="shared" si="22"/>
        <v>4000000</v>
      </c>
      <c r="I155" s="10">
        <f t="shared" si="23"/>
        <v>62.70772771173311</v>
      </c>
      <c r="J155" s="10">
        <f t="shared" si="24"/>
        <v>66.02059991327963</v>
      </c>
      <c r="K155" s="10">
        <f t="shared" si="25"/>
        <v>-3.3128722015465115</v>
      </c>
      <c r="L155" s="10">
        <f t="shared" si="20"/>
        <v>-23.89010022286824</v>
      </c>
      <c r="N155" s="10">
        <f>riaa_curve!F155</f>
        <v>-28.21556442778669</v>
      </c>
      <c r="O155" s="13">
        <f t="shared" si="26"/>
        <v>4.325464204918447</v>
      </c>
      <c r="P155">
        <f>L155-riaa_curve!G155</f>
        <v>0.9702937988534615</v>
      </c>
    </row>
    <row r="156" spans="1:16" ht="12.75">
      <c r="A156" s="51">
        <v>57926.1875148018</v>
      </c>
      <c r="B156" s="12">
        <f t="shared" si="18"/>
        <v>363960.97029393225</v>
      </c>
      <c r="C156" s="11">
        <f>$N$10/(1+B156^2*$N$6^2*$N$10^2)+$N$12</f>
        <v>1030.6312715603924</v>
      </c>
      <c r="D156" s="11">
        <f>(-B156*$N$6*$N$10^2)/(1+B156^2*$N$6^2*$N$10^2)</f>
        <v>-831.4616422105473</v>
      </c>
      <c r="E156" s="45">
        <f>$N$9</f>
        <v>2000</v>
      </c>
      <c r="F156" s="11">
        <f t="shared" si="19"/>
        <v>0</v>
      </c>
      <c r="G156" s="45">
        <f t="shared" si="21"/>
        <v>1753529.2803856516</v>
      </c>
      <c r="H156" s="12">
        <f t="shared" si="22"/>
        <v>4000000</v>
      </c>
      <c r="I156" s="10">
        <f t="shared" si="23"/>
        <v>62.43913022115866</v>
      </c>
      <c r="J156" s="10">
        <f t="shared" si="24"/>
        <v>66.02059991327963</v>
      </c>
      <c r="K156" s="10">
        <f t="shared" si="25"/>
        <v>-3.5814696921209617</v>
      </c>
      <c r="L156" s="10">
        <f t="shared" si="20"/>
        <v>-24.15869771344269</v>
      </c>
      <c r="N156" s="10">
        <f>riaa_curve!F156</f>
        <v>-28.81680671069884</v>
      </c>
      <c r="O156" s="13">
        <f t="shared" si="26"/>
        <v>4.65810899725615</v>
      </c>
      <c r="P156">
        <f>L156-riaa_curve!G156</f>
        <v>0.9684908538677348</v>
      </c>
    </row>
    <row r="157" spans="1:16" ht="12.75">
      <c r="A157" s="51">
        <v>62083.750564657</v>
      </c>
      <c r="B157" s="12">
        <f t="shared" si="18"/>
        <v>390083.7093624552</v>
      </c>
      <c r="C157" s="11">
        <f>$N$10/(1+B157^2*$N$6^2*$N$10^2)+$N$12</f>
        <v>1026.6707501305564</v>
      </c>
      <c r="D157" s="11">
        <f>(-B157*$N$6*$N$10^2)/(1+B157^2*$N$6^2*$N$10^2)</f>
        <v>-775.9172791206851</v>
      </c>
      <c r="E157" s="45">
        <f>$N$9</f>
        <v>2000</v>
      </c>
      <c r="F157" s="11">
        <f t="shared" si="19"/>
        <v>0</v>
      </c>
      <c r="G157" s="45">
        <f t="shared" si="21"/>
        <v>1656100.4532116866</v>
      </c>
      <c r="H157" s="12">
        <f t="shared" si="22"/>
        <v>4000000</v>
      </c>
      <c r="I157" s="10">
        <f t="shared" si="23"/>
        <v>62.190866760191454</v>
      </c>
      <c r="J157" s="10">
        <f t="shared" si="24"/>
        <v>66.02059991327963</v>
      </c>
      <c r="K157" s="10">
        <f t="shared" si="25"/>
        <v>-3.8297331530881706</v>
      </c>
      <c r="L157" s="10">
        <f t="shared" si="20"/>
        <v>-24.4069611744099</v>
      </c>
      <c r="N157" s="10">
        <f>riaa_curve!F157</f>
        <v>-29.418154705499568</v>
      </c>
      <c r="O157" s="13">
        <f t="shared" si="26"/>
        <v>5.011193531089667</v>
      </c>
      <c r="P157">
        <f>L157-riaa_curve!G157</f>
        <v>0.9667166992674936</v>
      </c>
    </row>
    <row r="158" spans="1:16" ht="12.75">
      <c r="A158" s="51">
        <v>66539.7163095026</v>
      </c>
      <c r="B158" s="12">
        <f t="shared" si="18"/>
        <v>418081.36785976466</v>
      </c>
      <c r="C158" s="11">
        <f>$N$10/(1+B158^2*$N$6^2*$N$10^2)+$N$12</f>
        <v>1023.2217840510762</v>
      </c>
      <c r="D158" s="11">
        <f>(-B158*$N$6*$N$10^2)/(1+B158^2*$N$6^2*$N$10^2)</f>
        <v>-724.0670330154556</v>
      </c>
      <c r="E158" s="45">
        <f>$N$9</f>
        <v>2000</v>
      </c>
      <c r="F158" s="11">
        <f t="shared" si="19"/>
        <v>0</v>
      </c>
      <c r="G158" s="45">
        <f t="shared" si="21"/>
        <v>1571255.8876564722</v>
      </c>
      <c r="H158" s="12">
        <f t="shared" si="22"/>
        <v>4000000</v>
      </c>
      <c r="I158" s="10">
        <f t="shared" si="23"/>
        <v>61.96246918042894</v>
      </c>
      <c r="J158" s="10">
        <f t="shared" si="24"/>
        <v>66.02059991327963</v>
      </c>
      <c r="K158" s="10">
        <f t="shared" si="25"/>
        <v>-4.058130732850685</v>
      </c>
      <c r="L158" s="10">
        <f t="shared" si="20"/>
        <v>-24.635358754172415</v>
      </c>
      <c r="N158" s="10">
        <f>riaa_curve!F158</f>
        <v>-30.01959476170839</v>
      </c>
      <c r="O158" s="13">
        <f t="shared" si="26"/>
        <v>5.384236007535975</v>
      </c>
      <c r="P158">
        <f>L158-riaa_curve!G158</f>
        <v>0.9649881402088525</v>
      </c>
    </row>
    <row r="159" spans="1:16" ht="12.75">
      <c r="A159" s="52">
        <v>71315.5021452183</v>
      </c>
      <c r="B159" s="12">
        <f t="shared" si="18"/>
        <v>448088.51525296987</v>
      </c>
      <c r="C159" s="11">
        <f>$N$10/(1+B159^2*$N$6^2*$N$10^2)+$N$12</f>
        <v>1020.2184264579744</v>
      </c>
      <c r="D159" s="11">
        <f>(-B159*$N$6*$N$10^2)/(1+B159^2*$N$6^2*$N$10^2)</f>
        <v>-675.6683011521144</v>
      </c>
      <c r="E159" s="45">
        <f>$N$9</f>
        <v>2000</v>
      </c>
      <c r="F159" s="11">
        <f t="shared" si="19"/>
        <v>0</v>
      </c>
      <c r="G159" s="45">
        <f t="shared" si="21"/>
        <v>1497373.2908661696</v>
      </c>
      <c r="H159" s="12">
        <f t="shared" si="22"/>
        <v>4000000</v>
      </c>
      <c r="I159" s="10">
        <f t="shared" si="23"/>
        <v>61.75330082209349</v>
      </c>
      <c r="J159" s="10">
        <f t="shared" si="24"/>
        <v>66.02059991327963</v>
      </c>
      <c r="K159" s="10">
        <f t="shared" si="25"/>
        <v>-4.267299091186132</v>
      </c>
      <c r="L159" s="10">
        <f t="shared" si="20"/>
        <v>-24.844527112507862</v>
      </c>
      <c r="N159" s="10">
        <f>riaa_curve!F159</f>
        <v>-30.62111498770458</v>
      </c>
      <c r="O159" s="13">
        <f t="shared" si="26"/>
        <v>5.776587875196718</v>
      </c>
      <c r="P159">
        <f>L159-riaa_curve!G159</f>
        <v>0.9633200048607335</v>
      </c>
    </row>
    <row r="160" spans="1:16" ht="12.75">
      <c r="A160" s="51">
        <v>76434.062666695</v>
      </c>
      <c r="B160" s="12">
        <f t="shared" si="18"/>
        <v>480249.37951542175</v>
      </c>
      <c r="C160" s="11">
        <f>$N$10/(1+B160^2*$N$6^2*$N$10^2)+$N$12</f>
        <v>1017.6032011358951</v>
      </c>
      <c r="D160" s="11">
        <f>(-B160*$N$6*$N$10^2)/(1+B160^2*$N$6^2*$N$10^2)</f>
        <v>-630.4938326272498</v>
      </c>
      <c r="E160" s="45">
        <f>$N$9</f>
        <v>2000</v>
      </c>
      <c r="F160" s="11">
        <f t="shared" si="19"/>
        <v>0</v>
      </c>
      <c r="G160" s="45">
        <f t="shared" si="21"/>
        <v>1433038.7479430195</v>
      </c>
      <c r="H160" s="12">
        <f t="shared" si="22"/>
        <v>4000000</v>
      </c>
      <c r="I160" s="10">
        <f t="shared" si="23"/>
        <v>61.562579334471216</v>
      </c>
      <c r="J160" s="10">
        <f t="shared" si="24"/>
        <v>66.02059991327963</v>
      </c>
      <c r="K160" s="10">
        <f t="shared" si="25"/>
        <v>-4.458020578808409</v>
      </c>
      <c r="L160" s="10">
        <f t="shared" si="20"/>
        <v>-25.03524860013014</v>
      </c>
      <c r="N160" s="10">
        <f>riaa_curve!F160</f>
        <v>-31.22270502502196</v>
      </c>
      <c r="O160" s="13">
        <f t="shared" si="26"/>
        <v>6.1874564248918205</v>
      </c>
      <c r="P160">
        <f>L160-riaa_curve!G160</f>
        <v>0.9617247803149311</v>
      </c>
    </row>
    <row r="161" spans="1:16" ht="12.75">
      <c r="A161" s="51">
        <v>81919.9999999997</v>
      </c>
      <c r="B161" s="12">
        <f t="shared" si="18"/>
        <v>514718.5403641498</v>
      </c>
      <c r="C161" s="11">
        <f>$N$10/(1+B161^2*$N$6^2*$N$10^2)+$N$12</f>
        <v>1015.3260219647259</v>
      </c>
      <c r="D161" s="11">
        <f>(-B161*$N$6*$N$10^2)/(1+B161^2*$N$6^2*$N$10^2)</f>
        <v>-588.3308673302307</v>
      </c>
      <c r="E161" s="45">
        <f>$N$9</f>
        <v>2000</v>
      </c>
      <c r="F161" s="11">
        <f t="shared" si="19"/>
        <v>0</v>
      </c>
      <c r="G161" s="45">
        <f t="shared" si="21"/>
        <v>1377020.1403322564</v>
      </c>
      <c r="H161" s="12">
        <f t="shared" si="22"/>
        <v>4000000</v>
      </c>
      <c r="I161" s="10">
        <f t="shared" si="23"/>
        <v>61.389402923057226</v>
      </c>
      <c r="J161" s="10">
        <f t="shared" si="24"/>
        <v>66.02059991327963</v>
      </c>
      <c r="K161" s="10">
        <f t="shared" si="25"/>
        <v>-4.631196990222399</v>
      </c>
      <c r="L161" s="10">
        <f t="shared" si="20"/>
        <v>-25.20842501154413</v>
      </c>
      <c r="N161" s="10">
        <f>riaa_curve!F161</f>
        <v>-31.824355851383544</v>
      </c>
      <c r="O161" s="13">
        <f t="shared" si="26"/>
        <v>6.6159308398394145</v>
      </c>
      <c r="P161">
        <f>L161-riaa_curve!G161</f>
        <v>0.9602123976485117</v>
      </c>
    </row>
    <row r="162" spans="1:16" ht="12.75">
      <c r="A162" s="51">
        <v>87799.6820509729</v>
      </c>
      <c r="B162" s="12">
        <f t="shared" si="18"/>
        <v>551661.6722377122</v>
      </c>
      <c r="C162" s="11">
        <f>$N$10/(1+B162^2*$N$6^2*$N$10^2)+$N$12</f>
        <v>1013.3432483938498</v>
      </c>
      <c r="D162" s="11">
        <f>(-B162*$N$6*$N$10^2)/(1+B162^2*$N$6^2*$N$10^2)</f>
        <v>-548.9803014893197</v>
      </c>
      <c r="E162" s="45">
        <f>$N$9</f>
        <v>2000</v>
      </c>
      <c r="F162" s="11">
        <f t="shared" si="19"/>
        <v>0</v>
      </c>
      <c r="G162" s="45">
        <f t="shared" si="21"/>
        <v>1328243.9104887038</v>
      </c>
      <c r="H162" s="12">
        <f t="shared" si="22"/>
        <v>4000000</v>
      </c>
      <c r="I162" s="10">
        <f t="shared" si="23"/>
        <v>61.232778335053844</v>
      </c>
      <c r="J162" s="10">
        <f t="shared" si="24"/>
        <v>66.02059991327963</v>
      </c>
      <c r="K162" s="10">
        <f t="shared" si="25"/>
        <v>-4.787821578225781</v>
      </c>
      <c r="L162" s="10">
        <f t="shared" si="20"/>
        <v>-25.36504959954751</v>
      </c>
      <c r="N162" s="10">
        <f>riaa_curve!F162</f>
        <v>-32.42605960887085</v>
      </c>
      <c r="O162" s="13">
        <f t="shared" si="26"/>
        <v>7.06101000932334</v>
      </c>
      <c r="P162">
        <f>L162-riaa_curve!G162</f>
        <v>0.9587901666778507</v>
      </c>
    </row>
    <row r="163" spans="1:16" ht="12.75">
      <c r="A163" s="51">
        <v>94101.3692413568</v>
      </c>
      <c r="B163" s="12">
        <f t="shared" si="18"/>
        <v>591256.3406027742</v>
      </c>
      <c r="C163" s="11">
        <f>$N$10/(1+B163^2*$N$6^2*$N$10^2)+$N$12</f>
        <v>1011.6168602605009</v>
      </c>
      <c r="D163" s="11">
        <f>(-B163*$N$6*$N$10^2)/(1+B163^2*$N$6^2*$N$10^2)</f>
        <v>-512.2558837583111</v>
      </c>
      <c r="E163" s="45">
        <f>$N$9</f>
        <v>2000</v>
      </c>
      <c r="F163" s="11">
        <f t="shared" si="19"/>
        <v>0</v>
      </c>
      <c r="G163" s="45">
        <f t="shared" si="21"/>
        <v>1285774.7624083222</v>
      </c>
      <c r="H163" s="12">
        <f t="shared" si="22"/>
        <v>4000000</v>
      </c>
      <c r="I163" s="10">
        <f t="shared" si="23"/>
        <v>61.091648970403654</v>
      </c>
      <c r="J163" s="10">
        <f t="shared" si="24"/>
        <v>66.02059991327963</v>
      </c>
      <c r="K163" s="10">
        <f t="shared" si="25"/>
        <v>-4.9289509428759715</v>
      </c>
      <c r="L163" s="10">
        <f t="shared" si="20"/>
        <v>-25.5061789641977</v>
      </c>
      <c r="N163" s="10">
        <f>riaa_curve!F163</f>
        <v>-33.027809454061554</v>
      </c>
      <c r="O163" s="13">
        <f t="shared" si="26"/>
        <v>7.521630489863853</v>
      </c>
      <c r="P163">
        <f>L163-riaa_curve!G163</f>
        <v>0.9574628461030059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0:I163"/>
  <sheetViews>
    <sheetView workbookViewId="0" topLeftCell="A1">
      <selection activeCell="H20" sqref="H20"/>
    </sheetView>
  </sheetViews>
  <sheetFormatPr defaultColWidth="11.28125" defaultRowHeight="12.75"/>
  <cols>
    <col min="1" max="1" width="11.28125" style="28" customWidth="1"/>
    <col min="2" max="2" width="12.57421875" style="0" customWidth="1"/>
    <col min="3" max="3" width="13.8515625" style="0" customWidth="1"/>
    <col min="4" max="4" width="12.421875" style="0" customWidth="1"/>
    <col min="5" max="5" width="12.421875" style="0" bestFit="1" customWidth="1"/>
  </cols>
  <sheetData>
    <row r="20" spans="1:9" ht="12.75">
      <c r="A20" s="35" t="s">
        <v>44</v>
      </c>
      <c r="B20" s="36" t="s">
        <v>45</v>
      </c>
      <c r="C20" s="36" t="s">
        <v>75</v>
      </c>
      <c r="D20" s="36" t="s">
        <v>74</v>
      </c>
      <c r="E20" s="36" t="s">
        <v>73</v>
      </c>
      <c r="G20" s="42" t="s">
        <v>65</v>
      </c>
      <c r="H20" s="43">
        <f>active1!K18+active2!K18</f>
        <v>58.463315233619895</v>
      </c>
      <c r="I20" s="44" t="s">
        <v>66</v>
      </c>
    </row>
    <row r="21" spans="1:5" ht="12.75">
      <c r="A21" s="31">
        <f>riaa_curve!A21</f>
        <v>5</v>
      </c>
      <c r="B21" s="10">
        <f>active1!K21</f>
        <v>56.88177151665889</v>
      </c>
      <c r="C21" s="10">
        <f>active2!K21</f>
        <v>21.437616347755323</v>
      </c>
      <c r="D21" s="10">
        <f>B21+C21-riaa_curve!$F21-$F$98</f>
        <v>0.001596004975027654</v>
      </c>
      <c r="E21">
        <f>B21+C21-riaa_curve!$G21-$H$20</f>
        <v>-0.010491642902508147</v>
      </c>
    </row>
    <row r="22" spans="1:5" ht="12.75">
      <c r="A22" s="31">
        <f>riaa_curve!A22</f>
        <v>5.35886731268146</v>
      </c>
      <c r="B22" s="10">
        <f>active1!K22</f>
        <v>56.8754119495169</v>
      </c>
      <c r="C22" s="10">
        <f>active2!K22</f>
        <v>21.437612808988447</v>
      </c>
      <c r="D22" s="10">
        <f>B22+C22-riaa_curve!$F22-$F$98</f>
        <v>0.0015489814524869416</v>
      </c>
      <c r="E22">
        <f>B22+C22-riaa_curve!$G22-$H$20</f>
        <v>-0.010538672870367805</v>
      </c>
    </row>
    <row r="23" spans="1:5" ht="12.75">
      <c r="A23" s="31">
        <f>riaa_curve!A23</f>
        <v>5.74349177498517</v>
      </c>
      <c r="B23" s="10">
        <f>active1!K23</f>
        <v>56.86811843408758</v>
      </c>
      <c r="C23" s="10">
        <f>active2!K23</f>
        <v>21.437608744016345</v>
      </c>
      <c r="D23" s="10">
        <f>B23+C23-riaa_curve!$F23-$F$98</f>
        <v>0.0014951386974928482</v>
      </c>
      <c r="E23">
        <f>B23+C23-riaa_curve!$G23-$H$20</f>
        <v>-0.010592523029096412</v>
      </c>
    </row>
    <row r="24" spans="1:5" ht="12.75">
      <c r="A24" s="31">
        <f>riaa_curve!A24</f>
        <v>6.15572206672458</v>
      </c>
      <c r="B24" s="10">
        <f>active1!K24</f>
        <v>56.85975578221189</v>
      </c>
      <c r="C24" s="10">
        <f>active2!K24</f>
        <v>21.43760407459426</v>
      </c>
      <c r="D24" s="10">
        <f>B24+C24-riaa_curve!$F24-$F$98</f>
        <v>0.0014335168418710964</v>
      </c>
      <c r="E24">
        <f>B24+C24-riaa_curve!$G24-$H$20</f>
        <v>-0.010654153389367593</v>
      </c>
    </row>
    <row r="25" spans="1:5" ht="12.75">
      <c r="A25" s="31">
        <f>riaa_curve!A25</f>
        <v>6.59753955386447</v>
      </c>
      <c r="B25" s="10">
        <f>active1!K25</f>
        <v>56.85016985522957</v>
      </c>
      <c r="C25" s="10">
        <f>active2!K25</f>
        <v>21.437598710843048</v>
      </c>
      <c r="D25" s="10">
        <f>B25+C25-riaa_curve!$F25-$F$98</f>
        <v>0.0013630299983091732</v>
      </c>
      <c r="E25">
        <f>B25+C25-riaa_curve!$G25-$H$20</f>
        <v>-0.010724650002202907</v>
      </c>
    </row>
    <row r="26" spans="1:5" ht="12.75">
      <c r="A26" s="31">
        <f>riaa_curve!A26</f>
        <v>7.07106781186547</v>
      </c>
      <c r="B26" s="10">
        <f>active1!K26</f>
        <v>56.839185100604126</v>
      </c>
      <c r="C26" s="10">
        <f>active2!K26</f>
        <v>21.437592549519024</v>
      </c>
      <c r="D26" s="10">
        <f>B26+C26-riaa_curve!$F26-$F$98</f>
        <v>0.0012824525676506937</v>
      </c>
      <c r="E26">
        <f>B26+C26-riaa_curve!$G26-$H$20</f>
        <v>-0.010805238654825189</v>
      </c>
    </row>
    <row r="27" spans="1:5" ht="12.75">
      <c r="A27" s="31">
        <f>riaa_curve!A27</f>
        <v>7.57858283255198</v>
      </c>
      <c r="B27" s="10">
        <f>active1!K27</f>
        <v>56.8266018288124</v>
      </c>
      <c r="C27" s="10">
        <f>active2!K27</f>
        <v>21.437585472027095</v>
      </c>
      <c r="D27" s="10">
        <f>B27+C27-riaa_curve!$F27-$F$98</f>
        <v>0.0011904049781179538</v>
      </c>
      <c r="E27">
        <f>B27+C27-riaa_curve!$G27-$H$20</f>
        <v>-0.010897299134981608</v>
      </c>
    </row>
    <row r="28" spans="1:5" ht="12.75">
      <c r="A28" s="31">
        <f>riaa_curve!A28</f>
        <v>8.12252396356235</v>
      </c>
      <c r="B28" s="10">
        <f>active1!K28</f>
        <v>56.81219322262868</v>
      </c>
      <c r="C28" s="10">
        <f>active2!K28</f>
        <v>21.437577342138056</v>
      </c>
      <c r="D28" s="10">
        <f>B28+C28-riaa_curve!$F28-$F$98</f>
        <v>0.0010853391708280924</v>
      </c>
      <c r="E28">
        <f>B28+C28-riaa_curve!$G28-$H$20</f>
        <v>-0.011002379749733393</v>
      </c>
    </row>
    <row r="29" spans="1:5" ht="12.75">
      <c r="A29" s="31">
        <f>riaa_curve!A29</f>
        <v>8.70550563296123</v>
      </c>
      <c r="B29" s="10">
        <f>active1!K29</f>
        <v>56.79570207800532</v>
      </c>
      <c r="C29" s="10">
        <f>active2!K29</f>
        <v>21.43756800336672</v>
      </c>
      <c r="D29" s="10">
        <f>B29+C29-riaa_curve!$F29-$F$98</f>
        <v>0.0009655242878068293</v>
      </c>
      <c r="E29">
        <f>B29+C29-riaa_curve!$G29-$H$20</f>
        <v>-0.01112221164206062</v>
      </c>
    </row>
    <row r="30" spans="1:5" ht="12.75">
      <c r="A30" s="31">
        <f>riaa_curve!A30</f>
        <v>9.33032991536807</v>
      </c>
      <c r="B30" s="10">
        <f>active1!K30</f>
        <v>56.77683728577473</v>
      </c>
      <c r="C30" s="10">
        <f>active2!K30</f>
        <v>21.437557275960316</v>
      </c>
      <c r="D30" s="10">
        <f>B30+C30-riaa_curve!$F30-$F$98</f>
        <v>0.0008290331977747201</v>
      </c>
      <c r="E30">
        <f>B30+C30-riaa_curve!$G30-$H$20</f>
        <v>-0.01125872227063951</v>
      </c>
    </row>
    <row r="31" spans="1:5" ht="12.75">
      <c r="A31" s="31">
        <f>riaa_curve!A31</f>
        <v>9.99999999999999</v>
      </c>
      <c r="B31" s="10">
        <f>active1!K31</f>
        <v>56.75527007709145</v>
      </c>
      <c r="C31" s="10">
        <f>active2!K31</f>
        <v>21.43754495343906</v>
      </c>
      <c r="D31" s="10">
        <f>B31+C31-riaa_curve!$F31-$F$98</f>
        <v>0.0006737307135580295</v>
      </c>
      <c r="E31">
        <f>B31+C31-riaa_curve!$G31-$H$20</f>
        <v>-0.011414047198769595</v>
      </c>
    </row>
    <row r="32" spans="1:5" ht="12.75">
      <c r="A32" s="31">
        <f>riaa_curve!A32</f>
        <v>10.7177346253629</v>
      </c>
      <c r="B32" s="10">
        <f>active1!K32</f>
        <v>56.730630073688374</v>
      </c>
      <c r="C32" s="10">
        <f>active2!K32</f>
        <v>21.437530798622447</v>
      </c>
      <c r="D32" s="10">
        <f>B32+C32-riaa_curve!$F32-$F$98</f>
        <v>0.0004972646196819142</v>
      </c>
      <c r="E32">
        <f>B32+C32-riaa_curve!$G32-$H$20</f>
        <v>-0.01159053907392149</v>
      </c>
    </row>
    <row r="33" spans="1:5" ht="12.75">
      <c r="A33" s="31">
        <f>riaa_curve!A33</f>
        <v>11.4869835499703</v>
      </c>
      <c r="B33" s="10">
        <f>active1!K33</f>
        <v>56.70250120744471</v>
      </c>
      <c r="C33" s="10">
        <f>active2!K33</f>
        <v>21.43751453906505</v>
      </c>
      <c r="D33" s="10">
        <f>B33+C33-riaa_curve!$F33-$F$98</f>
        <v>0.0002970609354093767</v>
      </c>
      <c r="E33">
        <f>B33+C33-riaa_curve!$G33-$H$20</f>
        <v>-0.011790772373103664</v>
      </c>
    </row>
    <row r="34" spans="1:5" ht="12.75">
      <c r="A34" s="31">
        <f>riaa_curve!A34</f>
        <v>12.3114441334491</v>
      </c>
      <c r="B34" s="10">
        <f>active1!K34</f>
        <v>56.67041760320308</v>
      </c>
      <c r="C34" s="10">
        <f>active2!K34</f>
        <v>21.437495861813602</v>
      </c>
      <c r="D34" s="10">
        <f>B34+C34-riaa_curve!$F34-$F$98</f>
        <v>7.032518222871431E-05</v>
      </c>
      <c r="E34">
        <f>B34+C34-riaa_curve!$G34-$H$20</f>
        <v>-0.012017542144882043</v>
      </c>
    </row>
    <row r="35" spans="1:5" ht="12.75">
      <c r="A35" s="31">
        <f>riaa_curve!A35</f>
        <v>13.1950791077289</v>
      </c>
      <c r="B35" s="10">
        <f>active1!K35</f>
        <v>56.63385955478242</v>
      </c>
      <c r="C35" s="10">
        <f>active2!K35</f>
        <v>21.437474407385082</v>
      </c>
      <c r="D35" s="10">
        <f>B35+C35-riaa_curve!$F35-$F$98</f>
        <v>-0.0001859482078927499</v>
      </c>
      <c r="E35">
        <f>B35+C35-riaa_curve!$G35-$H$20</f>
        <v>-0.012273854612111279</v>
      </c>
    </row>
    <row r="36" spans="1:5" ht="12.75">
      <c r="A36" s="31">
        <f>riaa_curve!A36</f>
        <v>14.1421356237309</v>
      </c>
      <c r="B36" s="10">
        <f>active1!K36</f>
        <v>56.59224976688823</v>
      </c>
      <c r="C36" s="10">
        <f>active2!K36</f>
        <v>21.43744976284958</v>
      </c>
      <c r="D36" s="10">
        <f>B36+C36-riaa_curve!$F36-$F$98</f>
        <v>-0.0004749558453198688</v>
      </c>
      <c r="E36">
        <f>B36+C36-riaa_curve!$G36-$H$20</f>
        <v>-0.012562907137350976</v>
      </c>
    </row>
    <row r="37" spans="1:5" ht="12.75">
      <c r="A37" s="31">
        <f>riaa_curve!A37</f>
        <v>15.1571656651039</v>
      </c>
      <c r="B37" s="10">
        <f>active1!K37</f>
        <v>56.544950084658055</v>
      </c>
      <c r="C37" s="10">
        <f>active2!K37</f>
        <v>21.43742145388542</v>
      </c>
      <c r="D37" s="10">
        <f>B37+C37-riaa_curve!$F37-$F$98</f>
        <v>-0.0008000518823223501</v>
      </c>
      <c r="E37">
        <f>B37+C37-riaa_curve!$G37-$H$20</f>
        <v>-0.012888054736905019</v>
      </c>
    </row>
    <row r="38" spans="1:5" ht="12.75">
      <c r="A38" s="31">
        <f>riaa_curve!A38</f>
        <v>16.2450479271247</v>
      </c>
      <c r="B38" s="10">
        <f>active1!K38</f>
        <v>56.491258986472516</v>
      </c>
      <c r="C38" s="10">
        <f>active2!K38</f>
        <v>21.437388935653388</v>
      </c>
      <c r="D38" s="10">
        <f>B38+C38-riaa_curve!$F38-$F$98</f>
        <v>-0.0011646980378543503</v>
      </c>
      <c r="E38">
        <f>B38+C38-riaa_curve!$G38-$H$20</f>
        <v>-0.01325276012225629</v>
      </c>
    </row>
    <row r="39" spans="1:5" ht="12.75">
      <c r="A39" s="31">
        <f>riaa_curve!A39</f>
        <v>17.4110112659224</v>
      </c>
      <c r="B39" s="10">
        <f>active1!K39</f>
        <v>56.430410171632204</v>
      </c>
      <c r="C39" s="10">
        <f>active2!K39</f>
        <v>21.4373515823153</v>
      </c>
      <c r="D39" s="10">
        <f>B39+C39-riaa_curve!$F39-$F$98</f>
        <v>-0.0015723941106102757</v>
      </c>
      <c r="E39">
        <f>B39+C39-riaa_curve!$G39-$H$20</f>
        <v>-0.01366052423220765</v>
      </c>
    </row>
    <row r="40" spans="1:5" ht="12.75">
      <c r="A40" s="31">
        <f>riaa_curve!A40</f>
        <v>18.6606598307361</v>
      </c>
      <c r="B40" s="10">
        <f>active1!K40</f>
        <v>56.361572628024774</v>
      </c>
      <c r="C40" s="10">
        <f>active2!K40</f>
        <v>21.437308674995208</v>
      </c>
      <c r="D40" s="10">
        <f>B40+C40-riaa_curve!$F40-$F$98</f>
        <v>-0.002026586225213123</v>
      </c>
      <c r="E40">
        <f>B40+C40-riaa_curve!$G40-$H$20</f>
        <v>-0.01411479450102604</v>
      </c>
    </row>
    <row r="41" spans="1:5" ht="12.75">
      <c r="A41" s="31">
        <f>riaa_curve!A41</f>
        <v>19.9999999999999</v>
      </c>
      <c r="B41" s="10">
        <f>active1!K41</f>
        <v>56.28385260936638</v>
      </c>
      <c r="C41" s="10">
        <f>active2!K41</f>
        <v>21.437259387952224</v>
      </c>
      <c r="D41" s="10">
        <f>B41+C41-riaa_curve!$F41-$F$98</f>
        <v>-0.002530550755274419</v>
      </c>
      <c r="E41">
        <f>B41+C41-riaa_curve!$G41-$H$20</f>
        <v>-0.014618848806691176</v>
      </c>
    </row>
    <row r="42" spans="1:5" ht="12.75">
      <c r="A42" s="31">
        <f>riaa_curve!A42</f>
        <v>21.4354692507258</v>
      </c>
      <c r="B42" s="10">
        <f>active1!K42</f>
        <v>56.19629797813299</v>
      </c>
      <c r="C42" s="10">
        <f>active2!K42</f>
        <v>21.43720277269979</v>
      </c>
      <c r="D42" s="10">
        <f>B42+C42-riaa_curve!$F42-$F$98</f>
        <v>-0.0030872531034304984</v>
      </c>
      <c r="E42">
        <f>B42+C42-riaa_curve!$G42-$H$20</f>
        <v>-0.015175654279950379</v>
      </c>
    </row>
    <row r="43" spans="1:5" ht="12.75">
      <c r="A43" s="31">
        <f>riaa_curve!A43</f>
        <v>22.9739670999406</v>
      </c>
      <c r="B43" s="10">
        <f>active1!K43</f>
        <v>56.09790536798073</v>
      </c>
      <c r="C43" s="10">
        <f>active2!K43</f>
        <v>21.437137739766555</v>
      </c>
      <c r="D43" s="10">
        <f>B43+C43-riaa_curve!$F43-$F$98</f>
        <v>-0.0036991823924665823</v>
      </c>
      <c r="E43">
        <f>B43+C43-riaa_curve!$G43-$H$20</f>
        <v>-0.0157877020286179</v>
      </c>
    </row>
    <row r="44" spans="1:5" ht="12.75">
      <c r="A44" s="31">
        <f>riaa_curve!A44</f>
        <v>24.6228882668983</v>
      </c>
      <c r="B44" s="10">
        <f>active1!K44</f>
        <v>55.987630576066735</v>
      </c>
      <c r="C44" s="10">
        <f>active2!K44</f>
        <v>21.437063037749212</v>
      </c>
      <c r="D44" s="10">
        <f>B44+C44-riaa_curve!$F44-$F$98</f>
        <v>-0.004368165670399549</v>
      </c>
      <c r="E44">
        <f>B44+C44-riaa_curve!$G44-$H$20</f>
        <v>-0.01645682138091331</v>
      </c>
    </row>
    <row r="45" spans="1:5" ht="12.75">
      <c r="A45" s="31">
        <f>riaa_curve!A45</f>
        <v>26.3901582154578</v>
      </c>
      <c r="B45" s="10">
        <f>active1!K45</f>
        <v>55.86440249919448</v>
      </c>
      <c r="C45" s="10">
        <f>active2!K45</f>
        <v>21.4369772292562</v>
      </c>
      <c r="D45" s="10">
        <f>B45+C45-riaa_curve!$F45-$F$98</f>
        <v>-0.005095168395513383</v>
      </c>
      <c r="E45">
        <f>B45+C45-riaa_curve!$G45-$H$20</f>
        <v>-0.01718398041442981</v>
      </c>
    </row>
    <row r="46" spans="1:5" ht="12.75">
      <c r="A46" s="31">
        <f>riaa_curve!A46</f>
        <v>28.2842712474618</v>
      </c>
      <c r="B46" s="10">
        <f>active1!K46</f>
        <v>55.7271407686289</v>
      </c>
      <c r="C46" s="10">
        <f>active2!K46</f>
        <v>21.436878663281234</v>
      </c>
      <c r="D46" s="10">
        <f>B46+C46-riaa_curve!$F46-$F$98</f>
        <v>-0.005880091531352605</v>
      </c>
      <c r="E46">
        <f>B46+C46-riaa_curve!$G46-$H$20</f>
        <v>-0.017969083101469607</v>
      </c>
    </row>
    <row r="47" spans="1:5" ht="12.75">
      <c r="A47" s="31">
        <f>riaa_curve!A47</f>
        <v>30.3143313302079</v>
      </c>
      <c r="B47" s="10">
        <f>active1!K47</f>
        <v>55.57477701290841</v>
      </c>
      <c r="C47" s="10">
        <f>active2!K47</f>
        <v>21.436765443478492</v>
      </c>
      <c r="D47" s="10">
        <f>B47+C47-riaa_curve!$F47-$F$98</f>
        <v>-0.006721579151530932</v>
      </c>
      <c r="E47">
        <f>B47+C47-riaa_curve!$G47-$H$20</f>
        <v>-0.018810776971804444</v>
      </c>
    </row>
    <row r="48" spans="1:5" ht="12.75">
      <c r="A48" s="31">
        <f>riaa_curve!A48</f>
        <v>32.4900958542494</v>
      </c>
      <c r="B48" s="10">
        <f>active1!K48</f>
        <v>55.40627939127086</v>
      </c>
      <c r="C48" s="10">
        <f>active2!K48</f>
        <v>21.436635391732963</v>
      </c>
      <c r="D48" s="10">
        <f>B48+C48-riaa_curve!$F48-$F$98</f>
        <v>-0.007616853451118288</v>
      </c>
      <c r="E48">
        <f>B48+C48-riaa_curve!$G48-$H$20</f>
        <v>-0.019706288190604937</v>
      </c>
    </row>
    <row r="49" spans="1:5" ht="12.75">
      <c r="A49" s="31">
        <f>riaa_curve!A49</f>
        <v>34.8220225318449</v>
      </c>
      <c r="B49" s="10">
        <f>active1!K49</f>
        <v>55.22067970978247</v>
      </c>
      <c r="C49" s="10">
        <f>active2!K49</f>
        <v>21.436486006330114</v>
      </c>
      <c r="D49" s="10">
        <f>B49+C49-riaa_curve!$F49-$F$98</f>
        <v>-0.008561595766380492</v>
      </c>
      <c r="E49">
        <f>B49+C49-riaa_curve!$G49-$H$20</f>
        <v>-0.020651302654549397</v>
      </c>
    </row>
    <row r="50" spans="1:5" ht="12.75">
      <c r="A50" s="31">
        <f>riaa_curve!A50</f>
        <v>37.3213196614722</v>
      </c>
      <c r="B50" s="10">
        <f>active1!K50</f>
        <v>55.017102088895285</v>
      </c>
      <c r="C50" s="10">
        <f>active2!K50</f>
        <v>21.436314413927533</v>
      </c>
      <c r="D50" s="10">
        <f>B50+C50-riaa_curve!$F50-$F$98</f>
        <v>-0.009549891884503836</v>
      </c>
      <c r="E50">
        <f>B50+C50-riaa_curve!$G50-$H$20</f>
        <v>-0.021639911389399913</v>
      </c>
    </row>
    <row r="51" spans="1:5" ht="12.75">
      <c r="A51" s="31">
        <f>riaa_curve!A51</f>
        <v>39.9999999999999</v>
      </c>
      <c r="B51" s="10">
        <f>active1!K51</f>
        <v>54.79479183830789</v>
      </c>
      <c r="C51" s="10">
        <f>active2!K51</f>
        <v>21.436117314413593</v>
      </c>
      <c r="D51" s="10">
        <f>B51+C51-riaa_curve!$F51-$F$98</f>
        <v>-0.010574256993820086</v>
      </c>
      <c r="E51">
        <f>B51+C51-riaa_curve!$G51-$H$20</f>
        <v>-0.022664635601003624</v>
      </c>
    </row>
    <row r="52" spans="1:5" ht="12.75">
      <c r="A52" s="31">
        <f>riaa_curve!A52</f>
        <v>42.8709385014516</v>
      </c>
      <c r="B52" s="10">
        <f>active1!K52</f>
        <v>54.553142963474826</v>
      </c>
      <c r="C52" s="10">
        <f>active2!K52</f>
        <v>21.435890917604524</v>
      </c>
      <c r="D52" s="10">
        <f>B52+C52-riaa_curve!$F52-$F$98</f>
        <v>-0.011625749872330005</v>
      </c>
      <c r="E52">
        <f>B52+C52-riaa_curve!$G52-$H$20</f>
        <v>-0.02371654097969156</v>
      </c>
    </row>
    <row r="53" spans="1:5" ht="12.75">
      <c r="A53" s="31">
        <f>riaa_curve!A53</f>
        <v>45.9479341998813</v>
      </c>
      <c r="B53" s="10">
        <f>active1!K53</f>
        <v>54.29172262767614</v>
      </c>
      <c r="C53" s="10">
        <f>active2!K53</f>
        <v>21.435630870578862</v>
      </c>
      <c r="D53" s="10">
        <f>B53+C53-riaa_curve!$F53-$F$98</f>
        <v>-0.012694177655923511</v>
      </c>
      <c r="E53">
        <f>B53+C53-riaa_curve!$G53-$H$20</f>
        <v>-0.024785442601512386</v>
      </c>
    </row>
    <row r="54" spans="1:5" ht="12.75">
      <c r="A54" s="31">
        <f>riaa_curve!A54</f>
        <v>49.2457765337966</v>
      </c>
      <c r="B54" s="10">
        <f>active1!K54</f>
        <v>54.01029096203392</v>
      </c>
      <c r="C54" s="10">
        <f>active2!K54</f>
        <v>21.43533217427253</v>
      </c>
      <c r="D54" s="10">
        <f>B54+C54-riaa_curve!$F54-$F$98</f>
        <v>-0.013768382715767302</v>
      </c>
      <c r="E54">
        <f>B54+C54-riaa_curve!$G54-$H$20</f>
        <v>-0.025860191958479106</v>
      </c>
    </row>
    <row r="55" spans="1:5" ht="12.75">
      <c r="A55" s="31">
        <f>riaa_curve!A55</f>
        <v>52.7803164309157</v>
      </c>
      <c r="B55" s="10">
        <f>active1!K55</f>
        <v>53.70881486840152</v>
      </c>
      <c r="C55" s="10">
        <f>active2!K55</f>
        <v>21.43498908775895</v>
      </c>
      <c r="D55" s="10">
        <f>B55+C55-riaa_curve!$F55-$F$98</f>
        <v>-0.014836593264419662</v>
      </c>
      <c r="E55">
        <f>B55+C55-riaa_curve!$G55-$H$20</f>
        <v>-0.026929027740251854</v>
      </c>
    </row>
    <row r="56" spans="1:5" ht="12.75">
      <c r="A56" s="31">
        <f>riaa_curve!A56</f>
        <v>56.5685424949237</v>
      </c>
      <c r="B56" s="10">
        <f>active1!K56</f>
        <v>53.38747488186134</v>
      </c>
      <c r="C56" s="10">
        <f>active2!K56</f>
        <v>21.434595018410988</v>
      </c>
      <c r="D56" s="10">
        <f>B56+C56-riaa_curve!$F56-$F$98</f>
        <v>-0.01588681102469991</v>
      </c>
      <c r="E56">
        <f>B56+C56-riaa_curve!$G56-$H$20</f>
        <v>-0.027979963704687805</v>
      </c>
    </row>
    <row r="57" spans="1:5" ht="12.75">
      <c r="A57" s="31">
        <f>riaa_curve!A57</f>
        <v>60.6286626604158</v>
      </c>
      <c r="B57" s="10">
        <f>active1!K57</f>
        <v>53.04666470500818</v>
      </c>
      <c r="C57" s="10">
        <f>active2!K57</f>
        <v>21.43414239588148</v>
      </c>
      <c r="D57" s="10">
        <f>B57+C57-riaa_curve!$F57-$F$98</f>
        <v>-0.01690720420778291</v>
      </c>
      <c r="E57">
        <f>B57+C57-riaa_curve!$G57-$H$20</f>
        <v>-0.029001181887551297</v>
      </c>
    </row>
    <row r="58" spans="1:5" ht="12.75">
      <c r="A58" s="31">
        <f>riaa_curve!A58</f>
        <v>64.9801917084987</v>
      </c>
      <c r="B58" s="10">
        <f>active1!K58</f>
        <v>52.686983625461025</v>
      </c>
      <c r="C58" s="10">
        <f>active2!K58</f>
        <v>21.43362252754487</v>
      </c>
      <c r="D58" s="10">
        <f>B58+C58-riaa_curve!$F58-$F$98</f>
        <v>-0.017886473175408923</v>
      </c>
      <c r="E58">
        <f>B58+C58-riaa_curve!$G58-$H$20</f>
        <v>-0.029981398530878778</v>
      </c>
    </row>
    <row r="59" spans="1:5" ht="12.75">
      <c r="A59" s="31">
        <f>riaa_curve!A59</f>
        <v>69.6440450636898</v>
      </c>
      <c r="B59" s="10">
        <f>active1!K59</f>
        <v>52.30922260032047</v>
      </c>
      <c r="C59" s="10">
        <f>active2!K59</f>
        <v>21.43302543270687</v>
      </c>
      <c r="D59" s="10">
        <f>B59+C59-riaa_curve!$F59-$F$98</f>
        <v>-0.018814159703424593</v>
      </c>
      <c r="E59">
        <f>B59+C59-riaa_curve!$G59-$H$20</f>
        <v>-0.030910173652159756</v>
      </c>
    </row>
    <row r="60" spans="1:5" ht="12.75">
      <c r="A60" s="31">
        <f>riaa_curve!A60</f>
        <v>74.6426393229445</v>
      </c>
      <c r="B60" s="10">
        <f>active1!K60</f>
        <v>51.91434526095577</v>
      </c>
      <c r="C60" s="10">
        <f>active2!K60</f>
        <v>21.432339652508446</v>
      </c>
      <c r="D60" s="10">
        <f>B60+C60-riaa_curve!$F60-$F$98</f>
        <v>-0.019680878021382853</v>
      </c>
      <c r="E60">
        <f>B60+C60-riaa_curve!$G60-$H$20</f>
        <v>-0.03177814243507271</v>
      </c>
    </row>
    <row r="61" spans="1:5" ht="12.75">
      <c r="A61" s="31">
        <f>riaa_curve!A61</f>
        <v>79.9999999999999</v>
      </c>
      <c r="B61" s="10">
        <f>active1!K61</f>
        <v>51.503465402863625</v>
      </c>
      <c r="C61" s="10">
        <f>active2!K61</f>
        <v>21.43155203202079</v>
      </c>
      <c r="D61" s="10">
        <f>B61+C61-riaa_curve!$F61-$F$98</f>
        <v>-0.020478455397210382</v>
      </c>
      <c r="E61">
        <f>B61+C61-riaa_curve!$G61-$H$20</f>
        <v>-0.03257715621749213</v>
      </c>
    </row>
    <row r="62" spans="1:5" ht="12.75">
      <c r="A62" s="31">
        <f>riaa_curve!A62</f>
        <v>85.7418770029033</v>
      </c>
      <c r="B62" s="10">
        <f>active1!K62</f>
        <v>51.07782265189158</v>
      </c>
      <c r="C62" s="10">
        <f>active2!K62</f>
        <v>21.430647470541132</v>
      </c>
      <c r="D62" s="10">
        <f>B62+C62-riaa_curve!$F62-$F$98</f>
        <v>-0.021199980265215856</v>
      </c>
      <c r="E62">
        <f>B62+C62-riaa_curve!$G62-$H$20</f>
        <v>-0.033300331082791956</v>
      </c>
    </row>
    <row r="63" spans="1:5" ht="12.75">
      <c r="A63" s="31">
        <f>riaa_curve!A63</f>
        <v>91.8958683997627</v>
      </c>
      <c r="B63" s="10">
        <f>active1!K63</f>
        <v>50.63875794433393</v>
      </c>
      <c r="C63" s="10">
        <f>active2!K63</f>
        <v>21.42960863555257</v>
      </c>
      <c r="D63" s="10">
        <f>B63+C63-riaa_curve!$F63-$F$98</f>
        <v>-0.021839765156627777</v>
      </c>
      <c r="E63">
        <f>B63+C63-riaa_curve!$G63-$H$20</f>
        <v>-0.033942011322622534</v>
      </c>
    </row>
    <row r="64" spans="1:5" ht="12.75">
      <c r="A64" s="31">
        <f>riaa_curve!A64</f>
        <v>98.4915530675932</v>
      </c>
      <c r="B64" s="10">
        <f>active1!K64</f>
        <v>50.18769025448195</v>
      </c>
      <c r="C64" s="10">
        <f>active2!K64</f>
        <v>21.42841563519636</v>
      </c>
      <c r="D64" s="10">
        <f>B64+C64-riaa_curve!$F64-$F$98</f>
        <v>-0.02239323881660482</v>
      </c>
      <c r="E64">
        <f>B64+C64-riaa_curve!$G64-$H$20</f>
        <v>-0.03449766216517958</v>
      </c>
    </row>
    <row r="65" spans="1:5" ht="12.75">
      <c r="A65" s="31">
        <f>riaa_curve!A65</f>
        <v>105.560632861831</v>
      </c>
      <c r="B65" s="10">
        <f>active1!K65</f>
        <v>49.72609569521639</v>
      </c>
      <c r="C65" s="10">
        <f>active2!K65</f>
        <v>21.427045643419333</v>
      </c>
      <c r="D65" s="10">
        <f>B65+C65-riaa_curve!$F65-$F$98</f>
        <v>-0.022856786303506738</v>
      </c>
      <c r="E65">
        <f>B65+C65-riaa_curve!$G65-$H$20</f>
        <v>-0.0349637105767826</v>
      </c>
    </row>
    <row r="66" spans="1:5" ht="12.75">
      <c r="A66" s="31">
        <f>riaa_curve!A66</f>
        <v>113.137084989847</v>
      </c>
      <c r="B66" s="10">
        <f>active1!K66</f>
        <v>49.25548975597887</v>
      </c>
      <c r="C66" s="10">
        <f>active2!K66</f>
        <v>21.425472471194524</v>
      </c>
      <c r="D66" s="10">
        <f>B66+C66-riaa_curve!$F66-$F$98</f>
        <v>-0.02322755758127215</v>
      </c>
      <c r="E66">
        <f>B66+C66-riaa_curve!$G66-$H$20</f>
        <v>-0.03533735466086796</v>
      </c>
    </row>
    <row r="67" spans="1:5" ht="12.75">
      <c r="A67" s="31">
        <f>riaa_curve!A67</f>
        <v>121.257325320831</v>
      </c>
      <c r="B67" s="10">
        <f>active1!K67</f>
        <v>48.7774130739851</v>
      </c>
      <c r="C67" s="10">
        <f>active2!K67</f>
        <v>21.423666076369017</v>
      </c>
      <c r="D67" s="10">
        <f>B67+C67-riaa_curve!$F67-$F$98</f>
        <v>-0.023503264580838845</v>
      </c>
      <c r="E67">
        <f>B67+C67-riaa_curve!$G67-$H$20</f>
        <v>-0.035616361645978145</v>
      </c>
    </row>
    <row r="68" spans="1:5" ht="12.75">
      <c r="A68" s="31">
        <f>riaa_curve!A68</f>
        <v>129.960383416997</v>
      </c>
      <c r="B68" s="10">
        <f>active1!K68</f>
        <v>48.293420793985675</v>
      </c>
      <c r="C68" s="10">
        <f>active2!K68</f>
        <v>21.421592003764957</v>
      </c>
      <c r="D68" s="10">
        <f>B68+C68-riaa_curve!$F68-$F$98</f>
        <v>-0.02368198460418114</v>
      </c>
      <c r="E68">
        <f>B68+C68-riaa_curve!$G68-$H$20</f>
        <v>-0.03579887235419221</v>
      </c>
    </row>
    <row r="69" spans="1:5" ht="12.75">
      <c r="A69" s="31">
        <f>riaa_curve!A69</f>
        <v>139.288090127379</v>
      </c>
      <c r="B69" s="10">
        <f>active1!K69</f>
        <v>47.8050752811737</v>
      </c>
      <c r="C69" s="10">
        <f>active2!K69</f>
        <v>21.419210746149275</v>
      </c>
      <c r="D69" s="10">
        <f>B69+C69-riaa_curve!$F69-$F$98</f>
        <v>-0.023761984988610152</v>
      </c>
      <c r="E69">
        <f>B69+C69-riaa_curve!$G69-$H$20</f>
        <v>-0.035883227088021385</v>
      </c>
    </row>
    <row r="70" spans="1:5" ht="12.75">
      <c r="A70" s="31">
        <f>riaa_curve!A70</f>
        <v>149.285278645889</v>
      </c>
      <c r="B70" s="10">
        <f>active1!K70</f>
        <v>47.31394172058994</v>
      </c>
      <c r="C70" s="10">
        <f>active2!K70</f>
        <v>21.416477015600194</v>
      </c>
      <c r="D70" s="10">
        <f>B70+C70-riaa_curve!$F70-$F$98</f>
        <v>-0.02374158073122601</v>
      </c>
      <c r="E70">
        <f>B70+C70-riaa_curve!$G70-$H$20</f>
        <v>-0.03586782465922056</v>
      </c>
    </row>
    <row r="71" spans="1:5" ht="12.75">
      <c r="A71" s="31">
        <f>riaa_curve!A71</f>
        <v>159.999999999999</v>
      </c>
      <c r="B71" s="10">
        <f>active1!K71</f>
        <v>46.821585964804015</v>
      </c>
      <c r="C71" s="10">
        <f>active2!K71</f>
        <v>21.413338913642377</v>
      </c>
      <c r="D71" s="10">
        <f>B71+C71-riaa_curve!$F71-$F$98</f>
        <v>-0.023619033699354475</v>
      </c>
      <c r="E71">
        <f>B71+C71-riaa_curve!$G71-$H$20</f>
        <v>-0.035751023212526434</v>
      </c>
    </row>
    <row r="72" spans="1:5" ht="12.75">
      <c r="A72" s="31">
        <f>riaa_curve!A72</f>
        <v>171.483754005806</v>
      </c>
      <c r="B72" s="10">
        <f>active1!K72</f>
        <v>46.32957387436596</v>
      </c>
      <c r="C72" s="10">
        <f>active2!K72</f>
        <v>21.409736987317558</v>
      </c>
      <c r="D72" s="10">
        <f>B72+C72-riaa_curve!$F72-$F$98</f>
        <v>-0.023392499299866643</v>
      </c>
      <c r="E72">
        <f>B72+C72-riaa_curve!$G72-$H$20</f>
        <v>-0.03553108874790212</v>
      </c>
    </row>
    <row r="73" spans="1:5" ht="12.75">
      <c r="A73" s="31">
        <f>riaa_curve!A73</f>
        <v>183.791736799525</v>
      </c>
      <c r="B73" s="10">
        <f>active1!K73</f>
        <v>45.83947132523453</v>
      </c>
      <c r="C73" s="10">
        <f>active2!K73</f>
        <v>21.40560315713175</v>
      </c>
      <c r="D73" s="10">
        <f>B73+C73-riaa_curve!$F73-$F$98</f>
        <v>-0.023060024041626548</v>
      </c>
      <c r="E73">
        <f>B73+C73-riaa_curve!$G73-$H$20</f>
        <v>-0.03520619481159315</v>
      </c>
    </row>
    <row r="74" spans="1:5" ht="12.75">
      <c r="A74" s="31">
        <f>riaa_curve!A74</f>
        <v>196.983106135186</v>
      </c>
      <c r="B74" s="10">
        <f>active1!K74</f>
        <v>45.35284402789648</v>
      </c>
      <c r="C74" s="10">
        <f>active2!K74</f>
        <v>21.400859501615045</v>
      </c>
      <c r="D74" s="10">
        <f>B74+C74-riaa_curve!$F74-$F$98</f>
        <v>-0.022619595143034132</v>
      </c>
      <c r="E74">
        <f>B74+C74-riaa_curve!$G74-$H$20</f>
        <v>-0.034774474548697754</v>
      </c>
    </row>
    <row r="75" spans="1:5" ht="12.75">
      <c r="A75" s="31">
        <f>riaa_curve!A75</f>
        <v>211.121265723662</v>
      </c>
      <c r="B75" s="10">
        <f>active1!K75</f>
        <v>44.871256311099316</v>
      </c>
      <c r="C75" s="10">
        <f>active2!K75</f>
        <v>21.395416882110226</v>
      </c>
      <c r="D75" s="10">
        <f>B75+C75-riaa_curve!$F75-$F$98</f>
        <v>-0.022069240977558024</v>
      </c>
      <c r="E75">
        <f>B75+C75-riaa_curve!$G75-$H$20</f>
        <v>-0.03423412395717662</v>
      </c>
    </row>
    <row r="76" spans="1:5" ht="12.75">
      <c r="A76" s="31">
        <f>riaa_curve!A76</f>
        <v>226.274169979694</v>
      </c>
      <c r="B76" s="10">
        <f>active1!K76</f>
        <v>44.39626806992081</v>
      </c>
      <c r="C76" s="10">
        <f>active2!K76</f>
        <v>21.38917339045527</v>
      </c>
      <c r="D76" s="10">
        <f>B76+C76-riaa_curve!$F76-$F$98</f>
        <v>-0.02140717846182838</v>
      </c>
      <c r="E76">
        <f>B76+C76-riaa_curve!$G76-$H$20</f>
        <v>-0.033583552501951885</v>
      </c>
    </row>
    <row r="77" spans="1:5" ht="12.75">
      <c r="A77" s="31">
        <f>riaa_curve!A77</f>
        <v>242.514650641663</v>
      </c>
      <c r="B77" s="10">
        <f>active1!K77</f>
        <v>43.929429167930024</v>
      </c>
      <c r="C77" s="10">
        <f>active2!K77</f>
        <v>21.38201260156208</v>
      </c>
      <c r="D77" s="10">
        <f>B77+C77-riaa_curve!$F77-$F$98</f>
        <v>-0.02063200028089085</v>
      </c>
      <c r="E77">
        <f>B77+C77-riaa_curve!$G77-$H$20</f>
        <v>-0.032821574045797774</v>
      </c>
    </row>
    <row r="78" spans="1:5" ht="12.75">
      <c r="A78" s="31">
        <f>riaa_curve!A78</f>
        <v>259.920766833995</v>
      </c>
      <c r="B78" s="10">
        <f>active1!K78</f>
        <v>43.472270723443785</v>
      </c>
      <c r="C78" s="10">
        <f>active2!K78</f>
        <v>21.373801612675805</v>
      </c>
      <c r="D78" s="10">
        <f>B78+C78-riaa_curve!$F78-$F$98</f>
        <v>-0.01974289105410776</v>
      </c>
      <c r="E78">
        <f>B78+C78-riaa_curve!$G78-$H$20</f>
        <v>-0.03194762727164857</v>
      </c>
    </row>
    <row r="79" spans="1:5" ht="12.75">
      <c r="A79" s="31">
        <f>riaa_curve!A79</f>
        <v>278.576180254759</v>
      </c>
      <c r="B79" s="10">
        <f>active1!K79</f>
        <v>43.02629290722693</v>
      </c>
      <c r="C79" s="10">
        <f>active2!K79</f>
        <v>21.364388851533988</v>
      </c>
      <c r="D79" s="10">
        <f>B79+C79-riaa_curve!$F79-$F$98</f>
        <v>-0.018739857314898245</v>
      </c>
      <c r="E79">
        <f>B79+C79-riaa_curve!$G79-$H$20</f>
        <v>-0.03096201055150516</v>
      </c>
    </row>
    <row r="80" spans="1:5" ht="12.75">
      <c r="A80" s="31">
        <f>riaa_curve!A80</f>
        <v>298.570557291778</v>
      </c>
      <c r="B80" s="10">
        <f>active1!K80</f>
        <v>42.592949136830796</v>
      </c>
      <c r="C80" s="10">
        <f>active2!K80</f>
        <v>21.35360163699879</v>
      </c>
      <c r="D80" s="10">
        <f>B80+C80-riaa_curve!$F80-$F$98</f>
        <v>-0.017623951903196655</v>
      </c>
      <c r="E80">
        <f>B80+C80-riaa_curve!$G80-$H$20</f>
        <v>-0.0298661119547603</v>
      </c>
    </row>
    <row r="81" spans="1:5" ht="12.75">
      <c r="A81" s="31">
        <f>riaa_curve!A81</f>
        <v>319.999999999999</v>
      </c>
      <c r="B81" s="10">
        <f>active1!K81</f>
        <v>42.17362686721427</v>
      </c>
      <c r="C81" s="10">
        <f>active2!K81</f>
        <v>21.34124347834961</v>
      </c>
      <c r="D81" s="10">
        <f>B81+C81-riaa_curve!$F81-$F$98</f>
        <v>-0.016397469710014434</v>
      </c>
      <c r="E81">
        <f>B81+C81-riaa_curve!$G81-$H$20</f>
        <v>-0.028662611443252217</v>
      </c>
    </row>
    <row r="82" spans="1:5" ht="12.75">
      <c r="A82" s="31">
        <f>riaa_curve!A82</f>
        <v>342.967508011613</v>
      </c>
      <c r="B82" s="10">
        <f>active1!K82</f>
        <v>41.76962553359306</v>
      </c>
      <c r="C82" s="10">
        <f>active2!K82</f>
        <v>21.327091103718033</v>
      </c>
      <c r="D82" s="10">
        <f>B82+C82-riaa_curve!$F82-$F$98</f>
        <v>-0.015064089550477888</v>
      </c>
      <c r="E82">
        <f>B82+C82-riaa_curve!$G82-$H$20</f>
        <v>-0.027355630153579114</v>
      </c>
    </row>
    <row r="83" spans="1:5" ht="12.75">
      <c r="A83" s="31">
        <f>riaa_curve!A83</f>
        <v>367.58347359905</v>
      </c>
      <c r="B83" s="10">
        <f>active1!K83</f>
        <v>41.38213257283259</v>
      </c>
      <c r="C83" s="10">
        <f>active2!K83</f>
        <v>21.310891214638943</v>
      </c>
      <c r="D83" s="10">
        <f>B83+C83-riaa_curve!$F83-$F$98</f>
        <v>-0.013628937228801874</v>
      </c>
      <c r="E83">
        <f>B83+C83-riaa_curve!$G83-$H$20</f>
        <v>-0.02595080197225741</v>
      </c>
    </row>
    <row r="84" spans="1:5" ht="12.75">
      <c r="A84" s="31">
        <f>riaa_curve!A84</f>
        <v>393.966212270372</v>
      </c>
      <c r="B84" s="10">
        <f>active1!K84</f>
        <v>41.01219879370865</v>
      </c>
      <c r="C84" s="10">
        <f>active2!K84</f>
        <v>21.29235697299066</v>
      </c>
      <c r="D84" s="10">
        <f>B84+C84-riaa_curve!$F84-$F$98</f>
        <v>-0.012098548413845833</v>
      </c>
      <c r="E84">
        <f>B84+C84-riaa_curve!$G84-$H$20</f>
        <v>-0.024455246186136037</v>
      </c>
    </row>
    <row r="85" spans="1:5" ht="12.75">
      <c r="A85" s="31">
        <f>riaa_curve!A85</f>
        <v>422.242531447325</v>
      </c>
      <c r="B85" s="10">
        <f>active1!K85</f>
        <v>40.660714634899406</v>
      </c>
      <c r="C85" s="10">
        <f>active2!K85</f>
        <v>21.27116423940734</v>
      </c>
      <c r="D85" s="10">
        <f>B85+C85-riaa_curve!$F85-$F$98</f>
        <v>-0.010480717177131282</v>
      </c>
      <c r="E85">
        <f>B85+C85-riaa_curve!$G85-$H$20</f>
        <v>-0.022877427247564697</v>
      </c>
    </row>
    <row r="86" spans="1:5" ht="12.75">
      <c r="A86" s="31">
        <f>riaa_curve!A86</f>
        <v>452.548339959389</v>
      </c>
      <c r="B86" s="10">
        <f>active1!K86</f>
        <v>40.32838899258738</v>
      </c>
      <c r="C86" s="10">
        <f>active2!K86</f>
        <v>21.24694759934539</v>
      </c>
      <c r="D86" s="10">
        <f>B86+C86-riaa_curve!$F86-$F$98</f>
        <v>-0.008784226701934017</v>
      </c>
      <c r="E86">
        <f>B86+C86-riaa_curve!$G86-$H$20</f>
        <v>-0.02122689837847247</v>
      </c>
    </row>
    <row r="87" spans="1:5" ht="12.75">
      <c r="A87" s="31">
        <f>riaa_curve!A87</f>
        <v>485.029301283326</v>
      </c>
      <c r="B87" s="10">
        <f>active1!K87</f>
        <v>40.015732276566254</v>
      </c>
      <c r="C87" s="10">
        <f>active2!K87</f>
        <v>21.2192962351794</v>
      </c>
      <c r="D87" s="10">
        <f>B87+C87-riaa_curve!$F87-$F$98</f>
        <v>-0.007018471704199669</v>
      </c>
      <c r="E87">
        <f>B87+C87-riaa_curve!$G87-$H$20</f>
        <v>-0.01951393880180774</v>
      </c>
    </row>
    <row r="88" spans="1:5" ht="12.75">
      <c r="A88" s="31">
        <f>riaa_curve!A88</f>
        <v>519.841533667989</v>
      </c>
      <c r="B88" s="10">
        <f>active1!K88</f>
        <v>39.72304514484698</v>
      </c>
      <c r="C88" s="10">
        <f>active2!K88</f>
        <v>21.187749730757787</v>
      </c>
      <c r="D88" s="10">
        <f>B88+C88-riaa_curve!$F88-$F$98</f>
        <v>-0.005192995731398753</v>
      </c>
      <c r="E88">
        <f>B88+C88-riaa_curve!$G88-$H$20</f>
        <v>-0.017749108050281848</v>
      </c>
    </row>
    <row r="89" spans="1:5" ht="12.75">
      <c r="A89" s="31">
        <f>riaa_curve!A89</f>
        <v>557.152360509518</v>
      </c>
      <c r="B89" s="10">
        <f>active1!K89</f>
        <v>39.450413980792646</v>
      </c>
      <c r="C89" s="10">
        <f>active2!K89</f>
        <v>21.15179392936541</v>
      </c>
      <c r="D89" s="10">
        <f>B89+C89-riaa_curve!$F89-$F$98</f>
        <v>-0.0033169785117479478</v>
      </c>
      <c r="E89">
        <f>B89+C89-riaa_curve!$G89-$H$20</f>
        <v>-0.015942752851458408</v>
      </c>
    </row>
    <row r="90" spans="1:5" ht="12.75">
      <c r="A90" s="31">
        <f>riaa_curve!A90</f>
        <v>597.141114583555</v>
      </c>
      <c r="B90" s="10">
        <f>active1!K90</f>
        <v>39.19771365378028</v>
      </c>
      <c r="C90" s="10">
        <f>active2!K90</f>
        <v>21.110857007284608</v>
      </c>
      <c r="D90" s="10">
        <f>B90+C90-riaa_curve!$F90-$F$98</f>
        <v>-0.0013987167558724423</v>
      </c>
      <c r="E90">
        <f>B90+C90-riaa_curve!$G90-$H$20</f>
        <v>-0.014104510365342549</v>
      </c>
    </row>
    <row r="91" spans="1:5" ht="12.75">
      <c r="A91" s="31">
        <f>riaa_curve!A91</f>
        <v>639.999999999998</v>
      </c>
      <c r="B91" s="10">
        <f>active1!K91</f>
        <v>38.96461751026882</v>
      </c>
      <c r="C91" s="10">
        <f>active2!K91</f>
        <v>21.064305972799517</v>
      </c>
      <c r="D91" s="10">
        <f>B91+C91-riaa_curve!$F91-$F$98</f>
        <v>0.0005548553049621319</v>
      </c>
      <c r="E91">
        <f>B91+C91-riaa_curve!$G91-$H$20</f>
        <v>-0.012242854488590638</v>
      </c>
    </row>
    <row r="92" spans="1:5" ht="12.75">
      <c r="A92" s="31">
        <f>riaa_curve!A92</f>
        <v>685.935016023226</v>
      </c>
      <c r="B92" s="10">
        <f>active1!K92</f>
        <v>38.75061395685158</v>
      </c>
      <c r="C92" s="10">
        <f>active2!K92</f>
        <v>21.011443853337852</v>
      </c>
      <c r="D92" s="10">
        <f>B92+C92-riaa_curve!$F92-$F$98</f>
        <v>0.0025385623944629288</v>
      </c>
      <c r="E92">
        <f>B92+C92-riaa_curve!$G92-$H$20</f>
        <v>-0.010364728967807935</v>
      </c>
    </row>
    <row r="93" spans="1:5" ht="12.75">
      <c r="A93" s="31">
        <f>riaa_curve!A93</f>
        <v>735.1669471981</v>
      </c>
      <c r="B93" s="10">
        <f>active1!K93</f>
        <v>38.55502849828814</v>
      </c>
      <c r="C93" s="10">
        <f>active2!K93</f>
        <v>20.95150788900453</v>
      </c>
      <c r="D93" s="10">
        <f>B93+C93-riaa_curve!$F93-$F$98</f>
        <v>0.004549266830693455</v>
      </c>
      <c r="E93">
        <f>B93+C93-riaa_curve!$G93-$H$20</f>
        <v>-0.008475302738276014</v>
      </c>
    </row>
    <row r="94" spans="1:5" ht="12.75">
      <c r="A94" s="31">
        <f>riaa_curve!A94</f>
        <v>787.932424540744</v>
      </c>
      <c r="B94" s="10">
        <f>active1!K94</f>
        <v>38.37704974213513</v>
      </c>
      <c r="C94" s="10">
        <f>active2!K94</f>
        <v>20.883669104874997</v>
      </c>
      <c r="D94" s="10">
        <f>B94+C94-riaa_curve!$F94-$F$98</f>
        <v>0.006586006741443384</v>
      </c>
      <c r="E94">
        <f>B94+C94-riaa_curve!$G94-$H$20</f>
        <v>-0.006577870724598256</v>
      </c>
    </row>
    <row r="95" spans="1:5" ht="12.75">
      <c r="A95" s="31">
        <f>riaa_curve!A95</f>
        <v>844.48506289465</v>
      </c>
      <c r="B95" s="10">
        <f>active1!K95</f>
        <v>38.21575770990276</v>
      </c>
      <c r="C95" s="10">
        <f>active2!K95</f>
        <v>20.80703368089216</v>
      </c>
      <c r="D95" s="10">
        <f>B95+C95-riaa_curve!$F95-$F$98</f>
        <v>0.008649985399685534</v>
      </c>
      <c r="E95">
        <f>B95+C95-riaa_curve!$G95-$H$20</f>
        <v>-0.0046739093041097135</v>
      </c>
    </row>
    <row r="96" spans="1:5" ht="12.75">
      <c r="A96" s="31">
        <f>riaa_curve!A96</f>
        <v>905.096679918778</v>
      </c>
      <c r="B96" s="10">
        <f>active1!K96</f>
        <v>38.07015280375808</v>
      </c>
      <c r="C96" s="10">
        <f>active2!K96</f>
        <v>20.72064656861474</v>
      </c>
      <c r="D96" s="10">
        <f>B96+C96-riaa_curve!$F96-$F$98</f>
        <v>0.010744417242577242</v>
      </c>
      <c r="E96">
        <f>B96+C96-riaa_curve!$G96-$H$20</f>
        <v>-0.00276328172314777</v>
      </c>
    </row>
    <row r="97" spans="1:5" ht="12.75">
      <c r="A97" s="31">
        <f>riaa_curve!A97</f>
        <v>970.058602566652</v>
      </c>
      <c r="B97" s="10">
        <f>active1!K97</f>
        <v>37.939183941400444</v>
      </c>
      <c r="C97" s="10">
        <f>active2!K97</f>
        <v>20.62349780784055</v>
      </c>
      <c r="D97" s="10">
        <f>B97+C97-riaa_curve!$F97-$F$98</f>
        <v>0.01287424853109087</v>
      </c>
      <c r="E97">
        <f>B97+C97-riaa_curve!$G97-$H$20</f>
        <v>-0.0008445764882623052</v>
      </c>
    </row>
    <row r="98" spans="1:6" ht="12.75">
      <c r="A98" s="31">
        <f>riaa_curve!A98</f>
        <v>1039.68306733597</v>
      </c>
      <c r="B98" s="10">
        <f>active1!K98</f>
        <v>37.821774645384835</v>
      </c>
      <c r="C98" s="10">
        <f>active2!K98</f>
        <v>20.51453196120775</v>
      </c>
      <c r="D98" s="10">
        <f>B98+C98-riaa_curve!$F98-$F$98</f>
        <v>0.015045780526122599</v>
      </c>
      <c r="E98">
        <f>B98+C98-riaa_curve!$G98-$H$20</f>
        <v>0.0010844480219418529</v>
      </c>
      <c r="F98" s="25">
        <f>((B97+C97+(B98+C98))/2)</f>
        <v>58.44949417791679</v>
      </c>
    </row>
    <row r="99" spans="1:5" ht="12.75">
      <c r="A99" s="31">
        <f>riaa_curve!A99</f>
        <v>1114.30472101903</v>
      </c>
      <c r="B99" s="10">
        <f>active1!K99</f>
        <v>37.716846205387085</v>
      </c>
      <c r="C99" s="10">
        <f>active2!K99</f>
        <v>20.392660999036906</v>
      </c>
      <c r="D99" s="10">
        <f>B99+C99-riaa_curve!$F99-$F$98</f>
        <v>0.01726623030173613</v>
      </c>
      <c r="E99">
        <f>B99+C99-riaa_curve!$G99-$H$20</f>
        <v>0.0030263465592028638</v>
      </c>
    </row>
    <row r="100" spans="1:5" ht="12.75">
      <c r="A100" s="31">
        <f>riaa_curve!A100</f>
        <v>1194.28222916711</v>
      </c>
      <c r="B100" s="10">
        <f>active1!K100</f>
        <v>37.62333737430994</v>
      </c>
      <c r="C100" s="10">
        <f>active2!K100</f>
        <v>20.256780819701817</v>
      </c>
      <c r="D100" s="10">
        <f>B100+C100-riaa_curve!$F100-$F$98</f>
        <v>0.01954326908840187</v>
      </c>
      <c r="E100">
        <f>B100+C100-riaa_curve!$G100-$H$20</f>
        <v>0.004983436043453082</v>
      </c>
    </row>
    <row r="101" spans="1:5" ht="12.75">
      <c r="A101" s="31">
        <f>riaa_curve!A101</f>
        <v>1279.99999999999</v>
      </c>
      <c r="B101" s="10">
        <f>active1!K101</f>
        <v>37.54022037342823</v>
      </c>
      <c r="C101" s="10">
        <f>active2!K101</f>
        <v>20.105791377491926</v>
      </c>
      <c r="D101" s="10">
        <f>B101+C101-riaa_curve!$F101-$F$98</f>
        <v>0.02188458066226673</v>
      </c>
      <c r="E101">
        <f>B101+C101-riaa_curve!$G101-$H$20</f>
        <v>0.006957251466637615</v>
      </c>
    </row>
    <row r="102" spans="1:5" ht="12.75">
      <c r="A102" s="31">
        <f>riaa_curve!A102</f>
        <v>1371.87003204645</v>
      </c>
      <c r="B102" s="10">
        <f>active1!K102</f>
        <v>37.46651324298605</v>
      </c>
      <c r="C102" s="10">
        <f>active2!K102</f>
        <v>19.938620113461795</v>
      </c>
      <c r="D102" s="10">
        <f>B102+C102-riaa_curve!$F102-$F$98</f>
        <v>0.024297482900372813</v>
      </c>
      <c r="E102">
        <f>B102+C102-riaa_curve!$G102-$H$20</f>
        <v>0.00894804985457398</v>
      </c>
    </row>
    <row r="103" spans="1:5" ht="12.75">
      <c r="A103" s="31">
        <f>riaa_curve!A103</f>
        <v>1470.3338943962</v>
      </c>
      <c r="B103" s="10">
        <f>active1!K103</f>
        <v>37.401288771043184</v>
      </c>
      <c r="C103" s="10">
        <f>active2!K103</f>
        <v>19.75424805998152</v>
      </c>
      <c r="D103" s="10">
        <f>B103+C103-riaa_curve!$F103-$F$98</f>
        <v>0.02678865404217845</v>
      </c>
      <c r="E103">
        <f>B103+C103-riaa_curve!$G103-$H$20</f>
        <v>0.01095440162239214</v>
      </c>
    </row>
    <row r="104" spans="1:5" ht="12.75">
      <c r="A104" s="31">
        <f>riaa_curve!A104</f>
        <v>1575.86484908148</v>
      </c>
      <c r="B104" s="10">
        <f>active1!K104</f>
        <v>37.34368036408702</v>
      </c>
      <c r="C104" s="10">
        <f>active2!K104</f>
        <v>19.551737644949085</v>
      </c>
      <c r="D104" s="10">
        <f>B104+C104-riaa_curve!$F104-$F$98</f>
        <v>0.029364001001027873</v>
      </c>
      <c r="E104">
        <f>B104+C104-riaa_curve!$G104-$H$20</f>
        <v>0.012972904148085718</v>
      </c>
    </row>
    <row r="105" spans="1:5" ht="12.75">
      <c r="A105" s="31">
        <f>riaa_curve!A105</f>
        <v>1688.9701257893</v>
      </c>
      <c r="B105" s="10">
        <f>active1!K105</f>
        <v>37.29288529472237</v>
      </c>
      <c r="C105" s="10">
        <f>active2!K105</f>
        <v>19.33026089810653</v>
      </c>
      <c r="D105" s="10">
        <f>B105+C105-riaa_curve!$F105-$F$98</f>
        <v>0.03202869975390854</v>
      </c>
      <c r="E105">
        <f>B105+C105-riaa_curve!$G105-$H$20</f>
        <v>0.014998044716158176</v>
      </c>
    </row>
    <row r="106" spans="1:5" ht="12.75">
      <c r="A106" s="31">
        <f>riaa_curve!A106</f>
        <v>1810.19335983755</v>
      </c>
      <c r="B106" s="10">
        <f>active1!K106</f>
        <v>37.248165785574244</v>
      </c>
      <c r="C106" s="10">
        <f>active2!K106</f>
        <v>19.089126509577326</v>
      </c>
      <c r="D106" s="10">
        <f>B106+C106-riaa_curve!$F106-$F$98</f>
        <v>0.034787427209465704</v>
      </c>
      <c r="E106">
        <f>B106+C106-riaa_curve!$G106-$H$20</f>
        <v>0.01702222895050909</v>
      </c>
    </row>
    <row r="107" spans="1:5" ht="12.75">
      <c r="A107" s="31">
        <f>riaa_curve!A107</f>
        <v>1940.1172051333</v>
      </c>
      <c r="B107" s="10">
        <f>active1!K107</f>
        <v>37.20884837673883</v>
      </c>
      <c r="C107" s="10">
        <f>active2!K107</f>
        <v>18.827804060433635</v>
      </c>
      <c r="D107" s="10">
        <f>B107+C107-riaa_curve!$F107-$F$98</f>
        <v>0.03764479040184199</v>
      </c>
      <c r="E107">
        <f>B107+C107-riaa_curve!$G107-$H$20</f>
        <v>0.019035976845586333</v>
      </c>
    </row>
    <row r="108" spans="1:5" ht="12.75">
      <c r="A108" s="31">
        <f>riaa_curve!A108</f>
        <v>2079.36613467195</v>
      </c>
      <c r="B108" s="10">
        <f>active1!K108</f>
        <v>37.174321988483584</v>
      </c>
      <c r="C108" s="10">
        <f>active2!K108</f>
        <v>18.545943777920286</v>
      </c>
      <c r="D108" s="10">
        <f>B108+C108-riaa_curve!$F108-$F$98</f>
        <v>0.04060594358669789</v>
      </c>
      <c r="E108">
        <f>B108+C108-riaa_curve!$G108-$H$20</f>
        <v>0.021028272717892094</v>
      </c>
    </row>
    <row r="109" spans="1:5" ht="12.75">
      <c r="A109" s="31">
        <f>riaa_curve!A109</f>
        <v>2228.60944203807</v>
      </c>
      <c r="B109" s="10">
        <f>active1!K109</f>
        <v>37.14403504150022</v>
      </c>
      <c r="C109" s="10">
        <f>active2!K109</f>
        <v>18.243390384297555</v>
      </c>
      <c r="D109" s="10">
        <f>B109+C109-riaa_curve!$F109-$F$98</f>
        <v>0.043677368793254345</v>
      </c>
      <c r="E109">
        <f>B109+C109-riaa_curve!$G109-$H$20</f>
        <v>0.02298703979707284</v>
      </c>
    </row>
    <row r="110" spans="1:5" ht="12.75">
      <c r="A110" s="31">
        <f>riaa_curve!A110</f>
        <v>2388.56445833422</v>
      </c>
      <c r="B110" s="10">
        <f>active1!K110</f>
        <v>37.11749194173224</v>
      </c>
      <c r="C110" s="10">
        <f>active2!K110</f>
        <v>17.920189999588445</v>
      </c>
      <c r="D110" s="10">
        <f>B110+C110-riaa_curve!$F110-$F$98</f>
        <v>0.04686778298664507</v>
      </c>
      <c r="E110">
        <f>B110+C110-riaa_curve!$G110-$H$20</f>
        <v>0.024899697126613773</v>
      </c>
    </row>
    <row r="111" spans="1:5" ht="12.75">
      <c r="A111" s="31">
        <f>riaa_curve!A111</f>
        <v>2559.99999999999</v>
      </c>
      <c r="B111" s="10">
        <f>active1!K111</f>
        <v>37.09424918129508</v>
      </c>
      <c r="C111" s="10">
        <f>active2!K111</f>
        <v>17.576589585084363</v>
      </c>
      <c r="D111" s="10">
        <f>B111+C111-riaa_curve!$F111-$F$98</f>
        <v>0.05018912749107329</v>
      </c>
      <c r="E111">
        <f>B111+C111-riaa_curve!$G111-$H$20</f>
        <v>0.02675374821536991</v>
      </c>
    </row>
    <row r="112" spans="1:5" ht="12.75">
      <c r="A112" s="31">
        <f>riaa_curve!A112</f>
        <v>2743.7400640929</v>
      </c>
      <c r="B112" s="10">
        <f>active1!K112</f>
        <v>37.073911254994</v>
      </c>
      <c r="C112" s="10">
        <f>active2!K112</f>
        <v>17.21302901051294</v>
      </c>
      <c r="D112" s="10">
        <f>B112+C112-riaa_curve!$F112-$F$98</f>
        <v>0.05365759423612815</v>
      </c>
      <c r="E112">
        <f>B112+C112-riaa_curve!$G112-$H$20</f>
        <v>0.028537348988628253</v>
      </c>
    </row>
    <row r="113" spans="1:5" ht="12.75">
      <c r="A113" s="31">
        <f>riaa_curve!A113</f>
        <v>2940.6677887924</v>
      </c>
      <c r="B113" s="10">
        <f>active1!K113</f>
        <v>37.056126545554335</v>
      </c>
      <c r="C113" s="10">
        <f>active2!K113</f>
        <v>16.83012641366402</v>
      </c>
      <c r="D113" s="10">
        <f>B113+C113-riaa_curve!$F113-$F$98</f>
        <v>0.057294649078173165</v>
      </c>
      <c r="E113">
        <f>B113+C113-riaa_curve!$G113-$H$20</f>
        <v>0.030239807390302076</v>
      </c>
    </row>
    <row r="114" spans="1:5" ht="12.75">
      <c r="A114" s="31">
        <f>riaa_curve!A114</f>
        <v>3151.72969816297</v>
      </c>
      <c r="B114" s="10">
        <f>active1!K114</f>
        <v>37.0405832908733</v>
      </c>
      <c r="C114" s="10">
        <f>active2!K114</f>
        <v>16.428658019422272</v>
      </c>
      <c r="D114" s="10">
        <f>B114+C114-riaa_curve!$F114-$F$98</f>
        <v>0.06112802396197026</v>
      </c>
      <c r="E114">
        <f>B114+C114-riaa_curve!$G114-$H$20</f>
        <v>0.031851977530521935</v>
      </c>
    </row>
    <row r="115" spans="1:5" ht="12.75">
      <c r="A115" s="31">
        <f>riaa_curve!A115</f>
        <v>3377.9402515786</v>
      </c>
      <c r="B115" s="10">
        <f>active1!K115</f>
        <v>37.0270057135254</v>
      </c>
      <c r="C115" s="10">
        <f>active2!K115</f>
        <v>16.009533935442505</v>
      </c>
      <c r="D115" s="10">
        <f>B115+C115-riaa_curve!$F115-$F$98</f>
        <v>0.06519266501010179</v>
      </c>
      <c r="E115">
        <f>B115+C115-riaa_curve!$G115-$H$20</f>
        <v>0.033366525544053616</v>
      </c>
    </row>
    <row r="116" spans="1:5" ht="12.75">
      <c r="A116" s="31">
        <f>riaa_curve!A116</f>
        <v>3620.38671967511</v>
      </c>
      <c r="B116" s="10">
        <f>active1!K116</f>
        <v>37.0151503660377</v>
      </c>
      <c r="C116" s="10">
        <f>active2!K116</f>
        <v>15.573771612026917</v>
      </c>
      <c r="D116" s="10">
        <f>B116+C116-riaa_curve!$F116-$F$98</f>
        <v>0.0695316402060584</v>
      </c>
      <c r="E116">
        <f>B116+C116-riaa_curve!$G116-$H$20</f>
        <v>0.03477805977740189</v>
      </c>
    </row>
    <row r="117" spans="1:5" ht="12.75">
      <c r="A117" s="31">
        <f>riaa_curve!A117</f>
        <v>3880.2344102666</v>
      </c>
      <c r="B117" s="10">
        <f>active1!K117</f>
        <v>37.00480272443873</v>
      </c>
      <c r="C117" s="10">
        <f>active2!K117</f>
        <v>15.122468643343609</v>
      </c>
      <c r="D117" s="10">
        <f>B117+C117-riaa_curve!$F117-$F$98</f>
        <v>0.07419702569436737</v>
      </c>
      <c r="E117">
        <f>B117+C117-riaa_curve!$G117-$H$20</f>
        <v>0.036083132094148596</v>
      </c>
    </row>
    <row r="118" spans="1:5" ht="12.75">
      <c r="A118" s="31">
        <f>riaa_curve!A118</f>
        <v>4158.73226934391</v>
      </c>
      <c r="B118" s="10">
        <f>active1!K118</f>
        <v>36.99577404648703</v>
      </c>
      <c r="C118" s="10">
        <f>active2!K118</f>
        <v>14.656776422472149</v>
      </c>
      <c r="D118" s="10">
        <f>B118+C118-riaa_curve!$F118-$F$98</f>
        <v>0.07925080197185963</v>
      </c>
      <c r="E118">
        <f>B118+C118-riaa_curve!$G118-$H$20</f>
        <v>0.037280128114723254</v>
      </c>
    </row>
    <row r="119" spans="1:5" ht="12.75">
      <c r="A119" s="31">
        <f>riaa_curve!A119</f>
        <v>4457.21888407614</v>
      </c>
      <c r="B119" s="10">
        <f>active1!K119</f>
        <v>36.987898498997</v>
      </c>
      <c r="C119" s="10">
        <f>active2!K119</f>
        <v>14.177875888459255</v>
      </c>
      <c r="D119" s="10">
        <f>B119+C119-riaa_curve!$F119-$F$98</f>
        <v>0.0847657993802784</v>
      </c>
      <c r="E119">
        <f>B119+C119-riaa_curve!$G119-$H$20</f>
        <v>0.0383690711159943</v>
      </c>
    </row>
    <row r="120" spans="1:5" ht="12.75">
      <c r="A120" s="31">
        <f>riaa_curve!A120</f>
        <v>4777.12891666844</v>
      </c>
      <c r="B120" s="10">
        <f>active1!K120</f>
        <v>36.98103055003624</v>
      </c>
      <c r="C120" s="10">
        <f>active2!K120</f>
        <v>13.686956271089272</v>
      </c>
      <c r="D120" s="10">
        <f>B120+C120-riaa_curve!$F120-$F$98</f>
        <v>0.0908267362009667</v>
      </c>
      <c r="E120">
        <f>B120+C120-riaa_curve!$G120-$H$20</f>
        <v>0.03935136702818198</v>
      </c>
    </row>
    <row r="121" spans="1:5" ht="12.75">
      <c r="A121" s="31">
        <f>riaa_curve!A121</f>
        <v>5119.99999999998</v>
      </c>
      <c r="B121" s="10">
        <f>active1!K121</f>
        <v>36.97504261578567</v>
      </c>
      <c r="C121" s="10">
        <f>active2!K121</f>
        <v>13.185197396697362</v>
      </c>
      <c r="D121" s="10">
        <f>B121+C121-riaa_curve!$F121-$F$98</f>
        <v>0.09753139284040202</v>
      </c>
      <c r="E121">
        <f>B121+C121-riaa_curve!$G121-$H$20</f>
        <v>0.040229517097287726</v>
      </c>
    </row>
    <row r="122" spans="1:5" ht="12.75">
      <c r="A122" s="31">
        <f>riaa_curve!A122</f>
        <v>5487.4801281858</v>
      </c>
      <c r="B122" s="10">
        <f>active1!K122</f>
        <v>36.96982294794371</v>
      </c>
      <c r="C122" s="10">
        <f>active2!K122</f>
        <v>12.673755804194457</v>
      </c>
      <c r="D122" s="10">
        <f>B122+C122-riaa_curve!$F122-$F$98</f>
        <v>0.10499196300882829</v>
      </c>
      <c r="E122">
        <f>B122+C122-riaa_curve!$G122-$H$20</f>
        <v>0.041006821358436696</v>
      </c>
    </row>
    <row r="123" spans="1:5" ht="12.75">
      <c r="A123" s="31">
        <f>riaa_curve!A123</f>
        <v>5881.3355775848</v>
      </c>
      <c r="B123" s="10">
        <f>active1!K123</f>
        <v>36.96527374522424</v>
      </c>
      <c r="C123" s="10">
        <f>active2!K123</f>
        <v>12.15375465927491</v>
      </c>
      <c r="D123" s="10">
        <f>B123+C123-riaa_curve!$F123-$F$98</f>
        <v>0.11333661841307219</v>
      </c>
      <c r="E123">
        <f>B123+C123-riaa_curve!$G123-$H$20</f>
        <v>0.04168709120568792</v>
      </c>
    </row>
    <row r="124" spans="1:5" ht="12.75">
      <c r="A124" s="31">
        <f>riaa_curve!A124</f>
        <v>6303.45939632595</v>
      </c>
      <c r="B124" s="10">
        <f>active1!K124</f>
        <v>36.96130947134412</v>
      </c>
      <c r="C124" s="10">
        <f>active2!K124</f>
        <v>11.626277258020565</v>
      </c>
      <c r="D124" s="10">
        <f>B124+C124-riaa_curve!$F124-$F$98</f>
        <v>0.12271131813659508</v>
      </c>
      <c r="E124">
        <f>B124+C124-riaa_curve!$G124-$H$20</f>
        <v>0.04227438405423811</v>
      </c>
    </row>
    <row r="125" spans="1:5" ht="12.75">
      <c r="A125" s="31">
        <f>riaa_curve!A125</f>
        <v>6755.8805031572</v>
      </c>
      <c r="B125" s="10">
        <f>active1!K125</f>
        <v>36.95785536159613</v>
      </c>
      <c r="C125" s="10">
        <f>active2!K125</f>
        <v>11.092363779329148</v>
      </c>
      <c r="D125" s="10">
        <f>B125+C125-riaa_curve!$F125-$F$98</f>
        <v>0.1332818880758566</v>
      </c>
      <c r="E125">
        <f>B125+C125-riaa_curve!$G125-$H$20</f>
        <v>0.04277276811680508</v>
      </c>
    </row>
    <row r="126" spans="1:5" ht="12.75">
      <c r="A126" s="31">
        <f>riaa_curve!A126</f>
        <v>7240.77343935022</v>
      </c>
      <c r="B126" s="10">
        <f>active1!K126</f>
        <v>36.95484610040751</v>
      </c>
      <c r="C126" s="10">
        <f>active2!K126</f>
        <v>10.553010871696586</v>
      </c>
      <c r="D126" s="10">
        <f>B126+C126-riaa_curve!$F126-$F$98</f>
        <v>0.14523638971930808</v>
      </c>
      <c r="E126">
        <f>B126+C126-riaa_curve!$G126-$H$20</f>
        <v>0.043186121136479017</v>
      </c>
    </row>
    <row r="127" spans="1:5" ht="12.75">
      <c r="A127" s="31">
        <f>riaa_curve!A127</f>
        <v>7760.46882053321</v>
      </c>
      <c r="B127" s="10">
        <f>active1!K127</f>
        <v>36.952224652994445</v>
      </c>
      <c r="C127" s="10">
        <f>active2!K127</f>
        <v>10.009173632526483</v>
      </c>
      <c r="D127" s="10">
        <f>B127+C127-riaa_curve!$F127-$F$98</f>
        <v>0.1587877910266684</v>
      </c>
      <c r="E127">
        <f>B127+C127-riaa_curve!$G127-$H$20</f>
        <v>0.043517963741877</v>
      </c>
    </row>
    <row r="128" spans="1:5" ht="12.75">
      <c r="A128" s="31">
        <f>riaa_curve!A128</f>
        <v>8317.46453868782</v>
      </c>
      <c r="B128" s="10">
        <f>active1!K128</f>
        <v>36.949941235194885</v>
      </c>
      <c r="C128" s="10">
        <f>active2!K128</f>
        <v>9.461769544510332</v>
      </c>
      <c r="D128" s="10">
        <f>B128+C128-riaa_curve!$F128-$F$98</f>
        <v>0.17417694475611256</v>
      </c>
      <c r="E128">
        <f>B128+C128-riaa_curve!$G128-$H$20</f>
        <v>0.04377132595002564</v>
      </c>
    </row>
    <row r="129" spans="1:5" ht="12.75">
      <c r="A129" s="31">
        <f>riaa_curve!A129</f>
        <v>8914.43776815228</v>
      </c>
      <c r="B129" s="10">
        <f>active1!K129</f>
        <v>36.9479524066831</v>
      </c>
      <c r="C129" s="10">
        <f>active2!K129</f>
        <v>8.911683961383076</v>
      </c>
      <c r="D129" s="10">
        <f>B129+C129-riaa_curve!$F129-$F$98</f>
        <v>0.19167587063692793</v>
      </c>
      <c r="E129">
        <f>B129+C129-riaa_curve!$G129-$H$20</f>
        <v>0.04394864413832522</v>
      </c>
    </row>
    <row r="130" spans="1:5" ht="12.75">
      <c r="A130" s="31">
        <f>riaa_curve!A130</f>
        <v>9554.25783333688</v>
      </c>
      <c r="B130" s="10">
        <f>active1!K130</f>
        <v>36.94622027396076</v>
      </c>
      <c r="C130" s="10">
        <f>active2!K130</f>
        <v>8.35977677379924</v>
      </c>
      <c r="D130" s="10">
        <f>B130+C130-riaa_curve!$F130-$F$98</f>
        <v>0.2115913264801108</v>
      </c>
      <c r="E130">
        <f>B130+C130-riaa_curve!$G130-$H$20</f>
        <v>0.04405168538199433</v>
      </c>
    </row>
    <row r="131" spans="1:5" ht="12.75">
      <c r="A131" s="31">
        <f>riaa_curve!A131</f>
        <v>10239.9999999999</v>
      </c>
      <c r="B131" s="10">
        <f>active1!K131</f>
        <v>36.94471179072414</v>
      </c>
      <c r="C131" s="10">
        <f>active2!K131</f>
        <v>7.806889926596909</v>
      </c>
      <c r="D131" s="10">
        <f>B131+C131-riaa_curve!$F131-$F$98</f>
        <v>0.23426863874436066</v>
      </c>
      <c r="E131">
        <f>B131+C131-riaa_curve!$G131-$H$20</f>
        <v>0.04408149623456836</v>
      </c>
    </row>
    <row r="132" spans="1:5" ht="12.75">
      <c r="A132" s="31">
        <f>riaa_curve!A132</f>
        <v>10974.9602563716</v>
      </c>
      <c r="B132" s="10">
        <f>active1!K132</f>
        <v>36.94339814438413</v>
      </c>
      <c r="C132" s="10">
        <f>active2!K132</f>
        <v>7.253855494869882</v>
      </c>
      <c r="D132" s="10">
        <f>B132+C132-riaa_curve!$F132-$F$98</f>
        <v>0.2600957442642624</v>
      </c>
      <c r="E132">
        <f>B132+C132-riaa_curve!$G132-$H$20</f>
        <v>0.04403837364851171</v>
      </c>
    </row>
    <row r="133" spans="1:5" ht="12.75">
      <c r="A133" s="31">
        <f>riaa_curve!A133</f>
        <v>11762.6711551696</v>
      </c>
      <c r="B133" s="10">
        <f>active1!K133</f>
        <v>36.942254218641835</v>
      </c>
      <c r="C133" s="10">
        <f>active2!K133</f>
        <v>6.701504053548646</v>
      </c>
      <c r="D133" s="10">
        <f>B133+C133-riaa_curve!$F133-$F$98</f>
        <v>0.28950737085563105</v>
      </c>
      <c r="E133">
        <f>B133+C133-riaa_curve!$G133-$H$20</f>
        <v>0.04392185664394077</v>
      </c>
    </row>
    <row r="134" spans="1:5" ht="12.75">
      <c r="A134" s="31">
        <f>riaa_curve!A134</f>
        <v>12606.9187926519</v>
      </c>
      <c r="B134" s="10">
        <f>active1!K134</f>
        <v>36.941258123078</v>
      </c>
      <c r="C134" s="10">
        <f>active2!K134</f>
        <v>6.150673090757962</v>
      </c>
      <c r="D134" s="10">
        <f>B134+C134-riaa_curve!$F134-$F$98</f>
        <v>0.3229892545229518</v>
      </c>
      <c r="E134">
        <f>B134+C134-riaa_curve!$G134-$H$20</f>
        <v>0.0437307384220702</v>
      </c>
    </row>
    <row r="135" spans="1:5" ht="12.75">
      <c r="A135" s="31">
        <f>riaa_curve!A135</f>
        <v>13511.7610063144</v>
      </c>
      <c r="B135" s="10">
        <f>active1!K135</f>
        <v>36.94039078169449</v>
      </c>
      <c r="C135" s="10">
        <f>active2!K135</f>
        <v>5.602215217613889</v>
      </c>
      <c r="D135" s="10">
        <f>B135+C135-riaa_curve!$F135-$F$98</f>
        <v>0.36108225441857655</v>
      </c>
      <c r="E135">
        <f>B135+C135-riaa_curve!$G135-$H$20</f>
        <v>0.043463099763712876</v>
      </c>
    </row>
    <row r="136" spans="1:5" ht="12.75">
      <c r="A136" s="31">
        <f>riaa_curve!A136</f>
        <v>14481.5468787004</v>
      </c>
      <c r="B136" s="10">
        <f>active1!K136</f>
        <v>36.93963557324234</v>
      </c>
      <c r="C136" s="10">
        <f>active2!K136</f>
        <v>5.057005916144647</v>
      </c>
      <c r="D136" s="10">
        <f>B136+C136-riaa_curve!$F136-$F$98</f>
        <v>0.40438618344137467</v>
      </c>
      <c r="E136">
        <f>B136+C136-riaa_curve!$G136-$H$20</f>
        <v>0.043116365667742684</v>
      </c>
    </row>
    <row r="137" spans="1:5" ht="12.75">
      <c r="A137" s="31">
        <f>riaa_curve!A137</f>
        <v>15520.9376410664</v>
      </c>
      <c r="B137" s="10">
        <f>active1!K137</f>
        <v>36.93897801698773</v>
      </c>
      <c r="C137" s="10">
        <f>active2!K137</f>
        <v>4.51595054365518</v>
      </c>
      <c r="D137" s="10">
        <f>B137+C137-riaa_curve!$F137-$F$98</f>
        <v>0.4535631229989434</v>
      </c>
      <c r="E137">
        <f>B137+C137-riaa_curve!$G137-$H$20</f>
        <v>0.04268738814616313</v>
      </c>
    </row>
    <row r="138" spans="1:5" ht="12.75">
      <c r="A138" s="31">
        <f>riaa_curve!A138</f>
        <v>16634.9290773756</v>
      </c>
      <c r="B138" s="10">
        <f>active1!K138</f>
        <v>36.938405498303624</v>
      </c>
      <c r="C138" s="10">
        <f>active2!K138</f>
        <v>3.9799902784339594</v>
      </c>
      <c r="D138" s="10">
        <f>B138+C138-riaa_curve!$F138-$F$98</f>
        <v>0.5093399366487574</v>
      </c>
      <c r="E138">
        <f>B138+C138-riaa_curve!$G138-$H$20</f>
        <v>0.042172558780677605</v>
      </c>
    </row>
    <row r="139" spans="1:5" ht="12.75">
      <c r="A139" s="31">
        <f>riaa_curve!A139</f>
        <v>17828.8755363045</v>
      </c>
      <c r="B139" s="10">
        <f>active1!K139</f>
        <v>36.93790702913665</v>
      </c>
      <c r="C139" s="10">
        <f>active2!K139</f>
        <v>3.4501066521023205</v>
      </c>
      <c r="D139" s="10">
        <f>B139+C139-riaa_curve!$F139-$F$98</f>
        <v>0.5725096421746727</v>
      </c>
      <c r="E139">
        <f>B139+C139-riaa_curve!$G139-$H$20</f>
        <v>0.041567954907797855</v>
      </c>
    </row>
    <row r="140" spans="1:5" ht="12.75">
      <c r="A140" s="31">
        <f>riaa_curve!A140</f>
        <v>19108.5156666737</v>
      </c>
      <c r="B140" s="10">
        <f>active1!K140</f>
        <v>36.93747303899072</v>
      </c>
      <c r="C140" s="10">
        <f>active2!K140</f>
        <v>2.927324273850928</v>
      </c>
      <c r="D140" s="10">
        <f>B140+C140-riaa_curve!$F140-$F$98</f>
        <v>0.6439312500561201</v>
      </c>
      <c r="E140">
        <f>B140+C140-riaa_curve!$G140-$H$20</f>
        <v>0.040869522946344716</v>
      </c>
    </row>
    <row r="141" spans="1:5" ht="12.75">
      <c r="A141" s="31">
        <f>riaa_curve!A141</f>
        <v>20479.9999999999</v>
      </c>
      <c r="B141" s="10">
        <f>active1!K141</f>
        <v>36.93709519259498</v>
      </c>
      <c r="C141" s="10">
        <f>active2!K141</f>
        <v>2.4127113191281353</v>
      </c>
      <c r="D141" s="10">
        <f>B141+C141-riaa_curve!$F141-$F$98</f>
        <v>0.7245276353319241</v>
      </c>
      <c r="E141">
        <f>B141+C141-riaa_curve!$G141-$H$20</f>
        <v>0.04007330122810515</v>
      </c>
    </row>
    <row r="142" spans="1:5" ht="12.75">
      <c r="A142" s="31">
        <f>riaa_curve!A142</f>
        <v>21949.9205127432</v>
      </c>
      <c r="B142" s="10">
        <f>active1!K142</f>
        <v>36.936766230892076</v>
      </c>
      <c r="C142" s="10">
        <f>active2!K142</f>
        <v>1.907377340017959</v>
      </c>
      <c r="D142" s="10">
        <f>B142+C142-riaa_curve!$F142-$F$98</f>
        <v>0.8152809888488193</v>
      </c>
      <c r="E142">
        <f>B142+C142-riaa_curve!$G142-$H$20</f>
        <v>0.039175682538846957</v>
      </c>
    </row>
    <row r="143" spans="1:5" ht="12.75">
      <c r="A143" s="31">
        <f>riaa_curve!A143</f>
        <v>23525.3423103392</v>
      </c>
      <c r="B143" s="10">
        <f>active1!K143</f>
        <v>36.93647983239582</v>
      </c>
      <c r="C143" s="10">
        <f>active2!K143</f>
        <v>1.412467968429226</v>
      </c>
      <c r="D143" s="10">
        <f>B143+C143-riaa_curve!$F143-$F$98</f>
        <v>0.917225404095916</v>
      </c>
      <c r="E143">
        <f>B143+C143-riaa_curve!$G143-$H$20</f>
        <v>0.038173713294817446</v>
      </c>
    </row>
    <row r="144" spans="1:5" ht="12.75">
      <c r="A144" s="31">
        <f>riaa_curve!A144</f>
        <v>25213.8375853038</v>
      </c>
      <c r="B144" s="10">
        <f>active1!K144</f>
        <v>36.93623049233342</v>
      </c>
      <c r="C144" s="10">
        <f>active2!K144</f>
        <v>0.9291561391336529</v>
      </c>
      <c r="D144" s="10">
        <f>B144+C144-riaa_curve!$F144-$F$98</f>
        <v>1.031436209600301</v>
      </c>
      <c r="E144">
        <f>B144+C144-riaa_curve!$G144-$H$20</f>
        <v>0.03706542184675499</v>
      </c>
    </row>
    <row r="145" spans="1:5" ht="12.75">
      <c r="A145" s="31">
        <f>riaa_curve!A145</f>
        <v>27023.5220126288</v>
      </c>
      <c r="B145" s="10">
        <f>active1!K145</f>
        <v>36.936013417309354</v>
      </c>
      <c r="C145" s="10">
        <f>active2!K145</f>
        <v>0.4586295697846623</v>
      </c>
      <c r="D145" s="10">
        <f>B145+C145-riaa_curve!$F145-$F$98</f>
        <v>1.1590157659472453</v>
      </c>
      <c r="E145">
        <f>B145+C145-riaa_curve!$G145-$H$20</f>
        <v>0.03585016298926291</v>
      </c>
    </row>
    <row r="146" spans="1:5" ht="12.75">
      <c r="A146" s="31">
        <f>riaa_curve!A146</f>
        <v>28963.0937574009</v>
      </c>
      <c r="B146" s="10">
        <f>active1!K146</f>
        <v>36.935824433511286</v>
      </c>
      <c r="C146" s="10">
        <f>active2!K146</f>
        <v>0.002074408289075791</v>
      </c>
      <c r="D146" s="10">
        <f>B146+C146-riaa_curve!$F146-$F$98</f>
        <v>1.3010756195442426</v>
      </c>
      <c r="E146">
        <f>B146+C146-riaa_curve!$G146-$H$20</f>
        <v>0.03452895979762616</v>
      </c>
    </row>
    <row r="147" spans="1:5" ht="12.75">
      <c r="A147" s="31">
        <f>riaa_curve!A147</f>
        <v>31041.8752821328</v>
      </c>
      <c r="B147" s="10">
        <f>active1!K147</f>
        <v>36.93565990672781</v>
      </c>
      <c r="C147" s="10">
        <f>active2!K147</f>
        <v>-0.4393448031372458</v>
      </c>
      <c r="D147" s="10">
        <f>B147+C147-riaa_curve!$F147-$F$98</f>
        <v>1.458715144600184</v>
      </c>
      <c r="E147">
        <f>B147+C147-riaa_curve!$G147-$H$20</f>
        <v>0.033104818159735316</v>
      </c>
    </row>
    <row r="148" spans="1:5" ht="12.75">
      <c r="A148" s="31">
        <f>riaa_curve!A148</f>
        <v>33269.8581547513</v>
      </c>
      <c r="B148" s="10">
        <f>active1!K148</f>
        <v>36.935516672665955</v>
      </c>
      <c r="C148" s="10">
        <f>active2!K148</f>
        <v>-0.8645084004578649</v>
      </c>
      <c r="D148" s="10">
        <f>B148+C148-riaa_curve!$F148-$F$98</f>
        <v>1.632997103011121</v>
      </c>
      <c r="E148">
        <f>B148+C148-riaa_curve!$G148-$H$20</f>
        <v>0.0315829848631779</v>
      </c>
    </row>
    <row r="149" spans="1:5" ht="12.75">
      <c r="A149" s="31">
        <f>riaa_curve!A149</f>
        <v>35657.7510726091</v>
      </c>
      <c r="B149" s="10">
        <f>active1!K149</f>
        <v>36.93539197624844</v>
      </c>
      <c r="C149" s="10">
        <f>active2!K149</f>
        <v>-1.2723673240320608</v>
      </c>
      <c r="D149" s="10">
        <f>B149+C149-riaa_curve!$F149-$F$98</f>
        <v>1.8249208889114499</v>
      </c>
      <c r="E149">
        <f>B149+C149-riaa_curve!$G149-$H$20</f>
        <v>0.029971118059101798</v>
      </c>
    </row>
    <row r="150" spans="1:5" ht="12.75">
      <c r="A150" s="31">
        <f>riaa_curve!A150</f>
        <v>38217.0313333475</v>
      </c>
      <c r="B150" s="10">
        <f>active1!K150</f>
        <v>36.93528341873767</v>
      </c>
      <c r="C150" s="10">
        <f>active2!K150</f>
        <v>-1.661970174625253</v>
      </c>
      <c r="D150" s="10">
        <f>B150+C150-riaa_curve!$F150-$F$98</f>
        <v>2.035394566928076</v>
      </c>
      <c r="E150">
        <f>B150+C150-riaa_curve!$G150-$H$20</f>
        <v>0.028279340550895427</v>
      </c>
    </row>
    <row r="151" spans="1:5" ht="12.75">
      <c r="A151" s="31">
        <f>riaa_curve!A151</f>
        <v>40959.9999999998</v>
      </c>
      <c r="B151" s="10">
        <f>active1!K151</f>
        <v>36.935188911681365</v>
      </c>
      <c r="C151" s="10">
        <f>active2!K151</f>
        <v>-2.0324901743629837</v>
      </c>
      <c r="D151" s="10">
        <f>B151+C151-riaa_curve!$F151-$F$98</f>
        <v>2.2652071153125704</v>
      </c>
      <c r="E151">
        <f>B151+C151-riaa_curve!$G151-$H$20</f>
        <v>0.026520152478234138</v>
      </c>
    </row>
    <row r="152" spans="1:5" ht="12.75">
      <c r="A152" s="31">
        <f>riaa_curve!A152</f>
        <v>43899.8410254864</v>
      </c>
      <c r="B152" s="10">
        <f>active1!K152</f>
        <v>36.935106636801834</v>
      </c>
      <c r="C152" s="10">
        <f>active2!K152</f>
        <v>-2.3832503984173314</v>
      </c>
      <c r="D152" s="10">
        <f>B152+C152-riaa_curve!$F152-$F$98</f>
        <v>2.5150024957131123</v>
      </c>
      <c r="E152">
        <f>B152+C152-riaa_curve!$G152-$H$20</f>
        <v>0.024708190736291158</v>
      </c>
    </row>
    <row r="153" spans="1:5" ht="12.75">
      <c r="A153" s="31">
        <f>riaa_curve!A153</f>
        <v>47050.6846206784</v>
      </c>
      <c r="B153" s="10">
        <f>active1!K153</f>
        <v>36.93503501106434</v>
      </c>
      <c r="C153" s="10">
        <f>active2!K153</f>
        <v>-2.713745573729483</v>
      </c>
      <c r="D153" s="10">
        <f>B153+C153-riaa_curve!$F153-$F$98</f>
        <v>2.7852572420276047</v>
      </c>
      <c r="E153">
        <f>B153+C153-riaa_curve!$G153-$H$20</f>
        <v>0.02285983707297845</v>
      </c>
    </row>
    <row r="154" spans="1:5" ht="12.75">
      <c r="A154" s="31">
        <f>riaa_curve!A154</f>
        <v>50427.6751706076</v>
      </c>
      <c r="B154" s="10">
        <f>active1!K154</f>
        <v>36.93497265625692</v>
      </c>
      <c r="C154" s="10">
        <f>active2!K154</f>
        <v>-3.0236588456307985</v>
      </c>
      <c r="D154" s="10">
        <f>B154+C154-riaa_curve!$F154-$F$98</f>
        <v>3.0762631573572534</v>
      </c>
      <c r="E154">
        <f>B154+C154-riaa_curve!$G154-$H$20</f>
        <v>0.020992693421334252</v>
      </c>
    </row>
    <row r="155" spans="1:5" ht="12.75">
      <c r="A155" s="31">
        <f>riaa_curve!A155</f>
        <v>54047.0440252576</v>
      </c>
      <c r="B155" s="10">
        <f>active1!K155</f>
        <v>36.934918372500476</v>
      </c>
      <c r="C155" s="10">
        <f>active2!K155</f>
        <v>-3.3128722015465115</v>
      </c>
      <c r="D155" s="10">
        <f>B155+C155-riaa_curve!$F155-$F$98</f>
        <v>3.388116420823863</v>
      </c>
      <c r="E155">
        <f>B155+C155-riaa_curve!$G155-$H$20</f>
        <v>0.01912495905577316</v>
      </c>
    </row>
    <row r="156" spans="1:5" ht="12.75">
      <c r="A156" s="31">
        <f>riaa_curve!A156</f>
        <v>57926.1875148018</v>
      </c>
      <c r="B156" s="10">
        <f>active1!K156</f>
        <v>36.934871115182105</v>
      </c>
      <c r="C156" s="10">
        <f>active2!K156</f>
        <v>-3.5814696921209617</v>
      </c>
      <c r="D156" s="10">
        <f>B156+C156-riaa_curve!$F156-$F$98</f>
        <v>3.7207139558431948</v>
      </c>
      <c r="E156">
        <f>B156+C156-riaa_curve!$G156-$H$20</f>
        <v>0.017274756751675113</v>
      </c>
    </row>
    <row r="157" spans="1:5" ht="12.75">
      <c r="A157" s="31">
        <f>riaa_curve!A157</f>
        <v>62083.7505642657</v>
      </c>
      <c r="B157" s="10">
        <f>active1!K157</f>
        <v>36.9348299748698</v>
      </c>
      <c r="C157" s="10">
        <f>active2!K157</f>
        <v>-3.8297331530881706</v>
      </c>
      <c r="D157" s="10">
        <f>B157+C157-riaa_curve!$F157-$F$98</f>
        <v>4.073757349364406</v>
      </c>
      <c r="E157">
        <f>B157+C157-riaa_curve!$G157-$H$20</f>
        <v>0.015459461839128608</v>
      </c>
    </row>
    <row r="158" spans="1:5" ht="12.75">
      <c r="A158" s="31">
        <f>riaa_curve!A158</f>
        <v>66539.7163095026</v>
      </c>
      <c r="B158" s="10">
        <f>active1!K158</f>
        <v>36.93479415982401</v>
      </c>
      <c r="C158" s="10">
        <f>active2!K158</f>
        <v>-4.058130732850685</v>
      </c>
      <c r="D158" s="10">
        <f>B158+C158-riaa_curve!$F158-$F$98</f>
        <v>4.446764010764923</v>
      </c>
      <c r="E158">
        <f>B158+C158-riaa_curve!$G158-$H$20</f>
        <v>0.013695087734696187</v>
      </c>
    </row>
    <row r="159" spans="1:5" ht="12.75">
      <c r="A159" s="31">
        <f>riaa_curve!A159</f>
        <v>71315.5021452183</v>
      </c>
      <c r="B159" s="10">
        <f>active1!K159</f>
        <v>36.93476298077037</v>
      </c>
      <c r="C159" s="10">
        <f>active2!K159</f>
        <v>-4.267299091186132</v>
      </c>
      <c r="D159" s="10">
        <f>B159+C159-riaa_curve!$F159-$F$98</f>
        <v>4.83908469937203</v>
      </c>
      <c r="E159">
        <f>B159+C159-riaa_curve!$G159-$H$20</f>
        <v>0.01199577333294144</v>
      </c>
    </row>
    <row r="160" spans="1:5" ht="12.75">
      <c r="A160" s="28">
        <v>76434.062666695</v>
      </c>
      <c r="B160" s="10">
        <f>active1!K160</f>
        <v>36.934735837641725</v>
      </c>
      <c r="C160" s="10">
        <f>active2!K160</f>
        <v>-4.458020578808409</v>
      </c>
      <c r="D160" s="10">
        <f>B160+C160-riaa_curve!$F160-$F$98</f>
        <v>5.249926105938485</v>
      </c>
      <c r="E160">
        <f>B160+C160-riaa_curve!$G160-$H$20</f>
        <v>0.010373405658491208</v>
      </c>
    </row>
    <row r="161" spans="1:5" ht="12.75">
      <c r="A161" s="28">
        <v>81919.9999999997</v>
      </c>
      <c r="B161" s="10">
        <f>active1!K161</f>
        <v>36.93471220415529</v>
      </c>
      <c r="C161" s="10">
        <f>active2!K161</f>
        <v>-4.631196990222399</v>
      </c>
      <c r="D161" s="10">
        <f>B161+C161-riaa_curve!$F161-$F$98</f>
        <v>5.678376887399651</v>
      </c>
      <c r="E161">
        <f>B161+C161-riaa_curve!$G161-$H$20</f>
        <v>0.008837389505636395</v>
      </c>
    </row>
    <row r="162" spans="1:5" ht="12.75">
      <c r="A162" s="28">
        <v>87799.6820509729</v>
      </c>
      <c r="B162" s="10">
        <f>active1!K162</f>
        <v>36.9346916371605</v>
      </c>
      <c r="C162" s="10">
        <f>active2!K162</f>
        <v>-4.787821578225781</v>
      </c>
      <c r="D162" s="10">
        <f>B162+C162-riaa_curve!$F162-$F$98</f>
        <v>6.123435489888777</v>
      </c>
      <c r="E162">
        <f>B162+C162-riaa_curve!$G162-$H$20</f>
        <v>0.007394591540183626</v>
      </c>
    </row>
    <row r="163" spans="1:5" ht="12.75">
      <c r="A163" s="28">
        <v>94101.3692413568</v>
      </c>
      <c r="B163" s="10">
        <f>active1!K163</f>
        <v>36.934673729093305</v>
      </c>
      <c r="C163" s="10">
        <f>active2!K163</f>
        <v>-4.9289509428759715</v>
      </c>
      <c r="D163" s="10">
        <f>B163+C163-riaa_curve!$F163-$F$98</f>
        <v>6.584038062362097</v>
      </c>
      <c r="E163">
        <f>B163+C163-riaa_curve!$G163-$H$20</f>
        <v>0.006049362898146171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Westenberg</dc:creator>
  <cp:keywords/>
  <dc:description/>
  <cp:lastModifiedBy>Maarten</cp:lastModifiedBy>
  <cp:lastPrinted>1601-01-01T00:06:31Z</cp:lastPrinted>
  <dcterms:created xsi:type="dcterms:W3CDTF">2002-04-28T16:02:04Z</dcterms:created>
  <dcterms:modified xsi:type="dcterms:W3CDTF">2004-05-11T18:52:15Z</dcterms:modified>
  <cp:category/>
  <cp:version/>
  <cp:contentType/>
  <cp:contentStatus/>
  <cp:revision>262</cp:revision>
</cp:coreProperties>
</file>